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filterPrivacy="1" codeName="ThisWorkbook" autoCompressPictures="0"/>
  <xr:revisionPtr revIDLastSave="0" documentId="8_{64CE59E8-9DD1-4BCA-8E6F-DAA097126046}" xr6:coauthVersionLast="47" xr6:coauthVersionMax="47" xr10:uidLastSave="{00000000-0000-0000-0000-000000000000}"/>
  <bookViews>
    <workbookView xWindow="-120" yWindow="-120" windowWidth="29040" windowHeight="15720" tabRatio="788" firstSheet="1" activeTab="2" xr2:uid="{00000000-000D-0000-FFFF-FFFF00000000}"/>
  </bookViews>
  <sheets>
    <sheet name="Grafiek1" sheetId="27" r:id="rId1"/>
    <sheet name="2024" sheetId="26" r:id="rId2"/>
    <sheet name="2025" sheetId="14" r:id="rId3"/>
  </sheets>
  <definedNames>
    <definedName name="_xlnm.Print_Area" localSheetId="1">'2024'!$B$2:$H$76</definedName>
    <definedName name="_xlnm.Print_Area" localSheetId="2">'2025'!$B$2:$H$121</definedName>
    <definedName name="CalendarYear" localSheetId="1">'2024'!$K$5</definedName>
    <definedName name="CalendarYear">'2025'!$K$5</definedName>
    <definedName name="CalendarYear1" localSheetId="1">'2024'!$K$6</definedName>
    <definedName name="CalendarYear1">'2025'!$K$6</definedName>
    <definedName name="ColumnTitleRegion1..H12.1" localSheetId="1">'2024'!$B$3</definedName>
    <definedName name="ColumnTitleRegion1..H12.1">'2025'!$B$3</definedName>
    <definedName name="ColumnTitleRegion1..H12.10">#REF!</definedName>
    <definedName name="ColumnTitleRegion1..H12.11">#REF!</definedName>
    <definedName name="ColumnTitleRegion1..H12.12">#REF!</definedName>
    <definedName name="ColumnTitleRegion1..H12.2">#REF!</definedName>
    <definedName name="ColumnTitleRegion1..H12.3">#REF!</definedName>
    <definedName name="ColumnTitleRegion1..H12.4">#REF!</definedName>
    <definedName name="ColumnTitleRegion1..H12.5">#REF!</definedName>
    <definedName name="ColumnTitleRegion1..H12.6">#REF!</definedName>
    <definedName name="ColumnTitleRegion1..H12.7">#REF!</definedName>
    <definedName name="ColumnTitleRegion1..H12.8">#REF!</definedName>
    <definedName name="ColumnTitleRegion1..H12.9">#REF!</definedName>
    <definedName name="ColumnTitleRegion2..C14.1" localSheetId="1">'2024'!$B$3</definedName>
    <definedName name="ColumnTitleRegion2..C14.1">'2025'!$B$3</definedName>
    <definedName name="ColumnTitleRegion2..C14.10">#REF!</definedName>
    <definedName name="ColumnTitleRegion2..C14.11">#REF!</definedName>
    <definedName name="ColumnTitleRegion2..C14.12">#REF!</definedName>
    <definedName name="ColumnTitleRegion2..C14.2">#REF!</definedName>
    <definedName name="ColumnTitleRegion2..C14.3">#REF!</definedName>
    <definedName name="ColumnTitleRegion2..C14.4">#REF!</definedName>
    <definedName name="ColumnTitleRegion2..C14.5">#REF!</definedName>
    <definedName name="ColumnTitleRegion2..C14.6">#REF!</definedName>
    <definedName name="ColumnTitleRegion2..C14.7">#REF!</definedName>
    <definedName name="ColumnTitleRegion2..C14.8">#REF!</definedName>
    <definedName name="ColumnTitleRegion2..C14.9">#REF!</definedName>
    <definedName name="DaysAndWeeks" localSheetId="1">{0,1,2,3,4,5,6} + {0;1;2;3;4;5}*7</definedName>
    <definedName name="DaysAndWeeks">{0,1,2,3,4,5,6} + {0;1;2;3;4;5}*7</definedName>
    <definedName name="RowTitleRegion1..K3" localSheetId="1">'2024'!$K$4</definedName>
    <definedName name="RowTitleRegion1..K3">'2025'!$K$4</definedName>
    <definedName name="WeekStart" localSheetId="1">'2024'!$L$5</definedName>
    <definedName name="WeekStart">'2025'!$L$5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4" i="26" l="1" a="1"/>
  <c r="C74" i="26" s="1"/>
  <c r="B72" i="26" a="1"/>
  <c r="G72" i="26" s="1"/>
  <c r="B70" i="26" a="1"/>
  <c r="G70" i="26" s="1"/>
  <c r="B68" i="26" a="1"/>
  <c r="G68" i="26" s="1"/>
  <c r="D66" i="26"/>
  <c r="B66" i="26" a="1"/>
  <c r="G66" i="26" s="1"/>
  <c r="D64" i="26"/>
  <c r="B64" i="26" a="1"/>
  <c r="G64" i="26" s="1"/>
  <c r="G63" i="26" s="1"/>
  <c r="D63" i="26"/>
  <c r="B63" i="26"/>
  <c r="B62" i="26"/>
  <c r="C59" i="26"/>
  <c r="B59" i="26" a="1"/>
  <c r="B59" i="26" s="1"/>
  <c r="H57" i="26"/>
  <c r="G57" i="26"/>
  <c r="D57" i="26"/>
  <c r="C57" i="26"/>
  <c r="B57" i="26" a="1"/>
  <c r="F57" i="26" s="1"/>
  <c r="B55" i="26" a="1"/>
  <c r="F55" i="26" s="1"/>
  <c r="H53" i="26"/>
  <c r="G53" i="26"/>
  <c r="D53" i="26"/>
  <c r="C53" i="26"/>
  <c r="B53" i="26" a="1"/>
  <c r="F53" i="26" s="1"/>
  <c r="B51" i="26" a="1"/>
  <c r="F51" i="26" s="1"/>
  <c r="B49" i="26" a="1"/>
  <c r="F49" i="26" s="1"/>
  <c r="F48" i="26" s="1"/>
  <c r="B48" i="26"/>
  <c r="B47" i="26"/>
  <c r="B44" i="26" a="1"/>
  <c r="C44" i="26" s="1"/>
  <c r="H42" i="26"/>
  <c r="G42" i="26"/>
  <c r="F42" i="26"/>
  <c r="B42" i="26" a="1"/>
  <c r="E42" i="26" s="1"/>
  <c r="H40" i="26"/>
  <c r="G40" i="26"/>
  <c r="F40" i="26"/>
  <c r="D40" i="26"/>
  <c r="B40" i="26" a="1"/>
  <c r="E40" i="26" s="1"/>
  <c r="H38" i="26"/>
  <c r="G38" i="26"/>
  <c r="F38" i="26"/>
  <c r="D38" i="26"/>
  <c r="C38" i="26"/>
  <c r="B38" i="26"/>
  <c r="B38" i="26" a="1"/>
  <c r="E38" i="26" s="1"/>
  <c r="B36" i="26" a="1"/>
  <c r="E36" i="26" s="1"/>
  <c r="G34" i="26"/>
  <c r="B34" i="26" a="1"/>
  <c r="E34" i="26" s="1"/>
  <c r="E33" i="26" s="1"/>
  <c r="G33" i="26"/>
  <c r="B33" i="26"/>
  <c r="B32" i="26"/>
  <c r="B29" i="26" a="1"/>
  <c r="C29" i="26" s="1"/>
  <c r="B27" i="26" a="1"/>
  <c r="H27" i="26" s="1"/>
  <c r="B25" i="26" a="1"/>
  <c r="H25" i="26" s="1"/>
  <c r="B23" i="26" a="1"/>
  <c r="H23" i="26" s="1"/>
  <c r="B21" i="26" a="1"/>
  <c r="H21" i="26" s="1"/>
  <c r="B19" i="26" a="1"/>
  <c r="H19" i="26" s="1"/>
  <c r="H18" i="26" s="1"/>
  <c r="B18" i="26"/>
  <c r="B17" i="26"/>
  <c r="B14" i="26" a="1"/>
  <c r="C14" i="26" s="1"/>
  <c r="B12" i="26" a="1"/>
  <c r="G12" i="26" s="1"/>
  <c r="D10" i="26"/>
  <c r="B10" i="26" a="1"/>
  <c r="G10" i="26" s="1"/>
  <c r="B8" i="26" a="1"/>
  <c r="G8" i="26" s="1"/>
  <c r="G6" i="26"/>
  <c r="F6" i="26"/>
  <c r="B6" i="26"/>
  <c r="B6" i="26" a="1"/>
  <c r="E6" i="26" s="1"/>
  <c r="B4" i="26" a="1"/>
  <c r="E4" i="26" s="1"/>
  <c r="E3" i="26" s="1"/>
  <c r="B3" i="26"/>
  <c r="B2" i="26"/>
  <c r="B119" i="14" a="1"/>
  <c r="C119" i="14" s="1"/>
  <c r="H117" i="14"/>
  <c r="D117" i="14"/>
  <c r="B117" i="14" a="1"/>
  <c r="G117" i="14" s="1"/>
  <c r="B115" i="14" a="1"/>
  <c r="G115" i="14" s="1"/>
  <c r="B113" i="14" a="1"/>
  <c r="G113" i="14" s="1"/>
  <c r="B111" i="14" a="1"/>
  <c r="G111" i="14" s="1"/>
  <c r="B109" i="14" a="1"/>
  <c r="G109" i="14" s="1"/>
  <c r="G108" i="14" s="1"/>
  <c r="B108" i="14"/>
  <c r="B107" i="14"/>
  <c r="B104" i="14" a="1"/>
  <c r="C104" i="14" s="1"/>
  <c r="H102" i="14"/>
  <c r="B102" i="14" a="1"/>
  <c r="G102" i="14" s="1"/>
  <c r="B100" i="14" a="1"/>
  <c r="G100" i="14" s="1"/>
  <c r="B98" i="14" a="1"/>
  <c r="G98" i="14" s="1"/>
  <c r="B96" i="14" a="1"/>
  <c r="G96" i="14" s="1"/>
  <c r="B94" i="14" a="1"/>
  <c r="G94" i="14" s="1"/>
  <c r="G93" i="14" s="1"/>
  <c r="B93" i="14"/>
  <c r="B92" i="14"/>
  <c r="B89" i="14" a="1"/>
  <c r="C89" i="14" s="1"/>
  <c r="B87" i="14" a="1"/>
  <c r="G87" i="14" s="1"/>
  <c r="B85" i="14" a="1"/>
  <c r="G85" i="14" s="1"/>
  <c r="H83" i="14"/>
  <c r="D83" i="14"/>
  <c r="B83" i="14" a="1"/>
  <c r="G83" i="14" s="1"/>
  <c r="B81" i="14" a="1"/>
  <c r="G81" i="14" s="1"/>
  <c r="B79" i="14" a="1"/>
  <c r="G79" i="14" s="1"/>
  <c r="G78" i="14" s="1"/>
  <c r="B78" i="14"/>
  <c r="B77" i="14"/>
  <c r="B74" i="14" a="1"/>
  <c r="C74" i="14" s="1"/>
  <c r="B72" i="14" a="1"/>
  <c r="G72" i="14" s="1"/>
  <c r="H70" i="14"/>
  <c r="D70" i="14"/>
  <c r="B70" i="14" a="1"/>
  <c r="G70" i="14" s="1"/>
  <c r="B68" i="14" a="1"/>
  <c r="G68" i="14" s="1"/>
  <c r="B66" i="14" a="1"/>
  <c r="G66" i="14" s="1"/>
  <c r="B64" i="14" a="1"/>
  <c r="G64" i="14" s="1"/>
  <c r="G63" i="14" s="1"/>
  <c r="B63" i="14"/>
  <c r="B62" i="14"/>
  <c r="B59" i="14" a="1"/>
  <c r="C59" i="14" s="1"/>
  <c r="B57" i="14" a="1"/>
  <c r="G57" i="14" s="1"/>
  <c r="B55" i="14" a="1"/>
  <c r="G55" i="14" s="1"/>
  <c r="H53" i="14"/>
  <c r="D53" i="14"/>
  <c r="B53" i="14" a="1"/>
  <c r="G53" i="14" s="1"/>
  <c r="B51" i="14" a="1"/>
  <c r="G51" i="14" s="1"/>
  <c r="B49" i="14" a="1"/>
  <c r="G49" i="14" s="1"/>
  <c r="G48" i="14" s="1"/>
  <c r="B48" i="14"/>
  <c r="B47" i="14"/>
  <c r="B44" i="14" a="1"/>
  <c r="C44" i="14" s="1"/>
  <c r="B42" i="14" a="1"/>
  <c r="G42" i="14" s="1"/>
  <c r="H40" i="14"/>
  <c r="D40" i="14"/>
  <c r="B40" i="14" a="1"/>
  <c r="G40" i="14" s="1"/>
  <c r="B38" i="14" a="1"/>
  <c r="G38" i="14" s="1"/>
  <c r="B36" i="14" a="1"/>
  <c r="G36" i="14" s="1"/>
  <c r="B34" i="14" a="1"/>
  <c r="G34" i="14" s="1"/>
  <c r="G33" i="14" s="1"/>
  <c r="B33" i="14"/>
  <c r="B32" i="14"/>
  <c r="B29" i="14" a="1"/>
  <c r="C29" i="14" s="1"/>
  <c r="B27" i="14" a="1"/>
  <c r="G27" i="14" s="1"/>
  <c r="B25" i="14" a="1"/>
  <c r="G25" i="14" s="1"/>
  <c r="B23" i="14" a="1"/>
  <c r="G23" i="14" s="1"/>
  <c r="B21" i="14" a="1"/>
  <c r="G21" i="14" s="1"/>
  <c r="B19" i="14" a="1"/>
  <c r="G19" i="14" s="1"/>
  <c r="G18" i="14" s="1"/>
  <c r="B18" i="14"/>
  <c r="B17" i="14"/>
  <c r="B3" i="14"/>
  <c r="B2" i="14"/>
  <c r="C36" i="26" l="1"/>
  <c r="D51" i="26"/>
  <c r="H68" i="26"/>
  <c r="G51" i="26"/>
  <c r="C55" i="26"/>
  <c r="D55" i="14"/>
  <c r="F36" i="26"/>
  <c r="B44" i="26"/>
  <c r="D38" i="14"/>
  <c r="H55" i="14"/>
  <c r="D68" i="14"/>
  <c r="H85" i="14"/>
  <c r="C4" i="26"/>
  <c r="C3" i="26" s="1"/>
  <c r="H12" i="26"/>
  <c r="B34" i="26"/>
  <c r="G36" i="26"/>
  <c r="B42" i="26"/>
  <c r="C49" i="26"/>
  <c r="C48" i="26" s="1"/>
  <c r="H51" i="26"/>
  <c r="D55" i="26"/>
  <c r="H64" i="26"/>
  <c r="H63" i="26" s="1"/>
  <c r="D70" i="26"/>
  <c r="D85" i="14"/>
  <c r="D111" i="14"/>
  <c r="F4" i="26"/>
  <c r="F3" i="26" s="1"/>
  <c r="D8" i="26"/>
  <c r="C34" i="26"/>
  <c r="C33" i="26" s="1"/>
  <c r="B40" i="26"/>
  <c r="C42" i="26"/>
  <c r="D49" i="26"/>
  <c r="D48" i="26" s="1"/>
  <c r="G55" i="26"/>
  <c r="H70" i="26"/>
  <c r="H68" i="14"/>
  <c r="D102" i="14"/>
  <c r="H111" i="14"/>
  <c r="G4" i="26"/>
  <c r="G3" i="26" s="1"/>
  <c r="H8" i="26"/>
  <c r="F34" i="26"/>
  <c r="F33" i="26" s="1"/>
  <c r="C40" i="26"/>
  <c r="D42" i="26"/>
  <c r="G49" i="26"/>
  <c r="G48" i="26" s="1"/>
  <c r="H55" i="26"/>
  <c r="B4" i="26"/>
  <c r="D12" i="26"/>
  <c r="H38" i="14"/>
  <c r="H49" i="26"/>
  <c r="H48" i="26" s="1"/>
  <c r="H66" i="26"/>
  <c r="D72" i="26"/>
  <c r="H72" i="26"/>
  <c r="C6" i="26"/>
  <c r="H10" i="26"/>
  <c r="B36" i="26"/>
  <c r="C51" i="26"/>
  <c r="D68" i="26"/>
  <c r="E21" i="26"/>
  <c r="E27" i="26"/>
  <c r="D36" i="14"/>
  <c r="D66" i="14"/>
  <c r="D81" i="14"/>
  <c r="D115" i="14"/>
  <c r="E8" i="26"/>
  <c r="E10" i="26"/>
  <c r="E12" i="26"/>
  <c r="B19" i="26"/>
  <c r="F19" i="26"/>
  <c r="F18" i="26" s="1"/>
  <c r="B21" i="26"/>
  <c r="F21" i="26"/>
  <c r="B23" i="26"/>
  <c r="F23" i="26"/>
  <c r="B25" i="26"/>
  <c r="F25" i="26"/>
  <c r="B27" i="26"/>
  <c r="F27" i="26"/>
  <c r="B29" i="26"/>
  <c r="E64" i="26"/>
  <c r="E63" i="26" s="1"/>
  <c r="E66" i="26"/>
  <c r="E68" i="26"/>
  <c r="E70" i="26"/>
  <c r="E72" i="26"/>
  <c r="E23" i="26"/>
  <c r="D51" i="14"/>
  <c r="D100" i="14"/>
  <c r="D34" i="14"/>
  <c r="D33" i="14" s="1"/>
  <c r="H36" i="14"/>
  <c r="D42" i="14"/>
  <c r="D49" i="14"/>
  <c r="D48" i="14" s="1"/>
  <c r="H51" i="14"/>
  <c r="D57" i="14"/>
  <c r="H66" i="14"/>
  <c r="D72" i="14"/>
  <c r="D79" i="14"/>
  <c r="D78" i="14" s="1"/>
  <c r="H81" i="14"/>
  <c r="D87" i="14"/>
  <c r="D98" i="14"/>
  <c r="H100" i="14"/>
  <c r="D113" i="14"/>
  <c r="H115" i="14"/>
  <c r="D4" i="26"/>
  <c r="D3" i="26" s="1"/>
  <c r="H4" i="26"/>
  <c r="H3" i="26" s="1"/>
  <c r="D6" i="26"/>
  <c r="H6" i="26"/>
  <c r="B8" i="26"/>
  <c r="F8" i="26"/>
  <c r="B10" i="26"/>
  <c r="F10" i="26"/>
  <c r="B12" i="26"/>
  <c r="F12" i="26"/>
  <c r="B14" i="26"/>
  <c r="C19" i="26"/>
  <c r="C18" i="26" s="1"/>
  <c r="G19" i="26"/>
  <c r="G18" i="26" s="1"/>
  <c r="C21" i="26"/>
  <c r="G21" i="26"/>
  <c r="C23" i="26"/>
  <c r="G23" i="26"/>
  <c r="C25" i="26"/>
  <c r="G25" i="26"/>
  <c r="C27" i="26"/>
  <c r="G27" i="26"/>
  <c r="D34" i="26"/>
  <c r="D33" i="26" s="1"/>
  <c r="H34" i="26"/>
  <c r="H33" i="26" s="1"/>
  <c r="D36" i="26"/>
  <c r="H36" i="26"/>
  <c r="E49" i="26"/>
  <c r="E48" i="26" s="1"/>
  <c r="E51" i="26"/>
  <c r="E53" i="26"/>
  <c r="E55" i="26"/>
  <c r="E57" i="26"/>
  <c r="B64" i="26"/>
  <c r="F64" i="26"/>
  <c r="F63" i="26" s="1"/>
  <c r="B66" i="26"/>
  <c r="F66" i="26"/>
  <c r="B68" i="26"/>
  <c r="F68" i="26"/>
  <c r="B70" i="26"/>
  <c r="F70" i="26"/>
  <c r="B72" i="26"/>
  <c r="F72" i="26"/>
  <c r="B74" i="26"/>
  <c r="E19" i="26"/>
  <c r="E18" i="26" s="1"/>
  <c r="E25" i="26"/>
  <c r="H34" i="14"/>
  <c r="H33" i="14" s="1"/>
  <c r="H42" i="14"/>
  <c r="H49" i="14"/>
  <c r="H48" i="14" s="1"/>
  <c r="H57" i="14"/>
  <c r="H72" i="14"/>
  <c r="H79" i="14"/>
  <c r="H78" i="14" s="1"/>
  <c r="H87" i="14"/>
  <c r="H98" i="14"/>
  <c r="H113" i="14"/>
  <c r="C8" i="26"/>
  <c r="C10" i="26"/>
  <c r="C12" i="26"/>
  <c r="D19" i="26"/>
  <c r="D18" i="26" s="1"/>
  <c r="D21" i="26"/>
  <c r="D23" i="26"/>
  <c r="D25" i="26"/>
  <c r="D27" i="26"/>
  <c r="B49" i="26"/>
  <c r="B51" i="26"/>
  <c r="B53" i="26"/>
  <c r="B55" i="26"/>
  <c r="B57" i="26"/>
  <c r="C64" i="26"/>
  <c r="C63" i="26" s="1"/>
  <c r="C66" i="26"/>
  <c r="C68" i="26"/>
  <c r="C70" i="26"/>
  <c r="C72" i="26"/>
  <c r="H109" i="14"/>
  <c r="H108" i="14" s="1"/>
  <c r="E113" i="14"/>
  <c r="D109" i="14"/>
  <c r="D108" i="14" s="1"/>
  <c r="E111" i="14"/>
  <c r="B109" i="14"/>
  <c r="F109" i="14"/>
  <c r="F108" i="14" s="1"/>
  <c r="B111" i="14"/>
  <c r="F111" i="14"/>
  <c r="B113" i="14"/>
  <c r="F113" i="14"/>
  <c r="B115" i="14"/>
  <c r="F115" i="14"/>
  <c r="B117" i="14"/>
  <c r="F117" i="14"/>
  <c r="B119" i="14"/>
  <c r="E109" i="14"/>
  <c r="E108" i="14" s="1"/>
  <c r="E115" i="14"/>
  <c r="E117" i="14"/>
  <c r="C109" i="14"/>
  <c r="C108" i="14" s="1"/>
  <c r="C111" i="14"/>
  <c r="C113" i="14"/>
  <c r="C115" i="14"/>
  <c r="C117" i="14"/>
  <c r="E96" i="14"/>
  <c r="E100" i="14"/>
  <c r="E102" i="14"/>
  <c r="B94" i="14"/>
  <c r="F94" i="14"/>
  <c r="F93" i="14" s="1"/>
  <c r="B96" i="14"/>
  <c r="F96" i="14"/>
  <c r="B98" i="14"/>
  <c r="F98" i="14"/>
  <c r="B100" i="14"/>
  <c r="F100" i="14"/>
  <c r="B102" i="14"/>
  <c r="F102" i="14"/>
  <c r="B104" i="14"/>
  <c r="D94" i="14"/>
  <c r="D93" i="14" s="1"/>
  <c r="H94" i="14"/>
  <c r="H93" i="14" s="1"/>
  <c r="D96" i="14"/>
  <c r="H96" i="14"/>
  <c r="E94" i="14"/>
  <c r="E93" i="14" s="1"/>
  <c r="E98" i="14"/>
  <c r="C94" i="14"/>
  <c r="C93" i="14" s="1"/>
  <c r="C96" i="14"/>
  <c r="C98" i="14"/>
  <c r="C100" i="14"/>
  <c r="C102" i="14"/>
  <c r="E81" i="14"/>
  <c r="E87" i="14"/>
  <c r="B79" i="14"/>
  <c r="F79" i="14"/>
  <c r="F78" i="14" s="1"/>
  <c r="B81" i="14"/>
  <c r="F81" i="14"/>
  <c r="B83" i="14"/>
  <c r="F83" i="14"/>
  <c r="B85" i="14"/>
  <c r="F85" i="14"/>
  <c r="B87" i="14"/>
  <c r="F87" i="14"/>
  <c r="B89" i="14"/>
  <c r="E79" i="14"/>
  <c r="E78" i="14" s="1"/>
  <c r="E83" i="14"/>
  <c r="E85" i="14"/>
  <c r="C79" i="14"/>
  <c r="C78" i="14" s="1"/>
  <c r="C81" i="14"/>
  <c r="C83" i="14"/>
  <c r="C85" i="14"/>
  <c r="C87" i="14"/>
  <c r="E66" i="14"/>
  <c r="E68" i="14"/>
  <c r="E64" i="14"/>
  <c r="E63" i="14" s="1"/>
  <c r="E70" i="14"/>
  <c r="B64" i="14"/>
  <c r="F64" i="14"/>
  <c r="F63" i="14" s="1"/>
  <c r="B66" i="14"/>
  <c r="F66" i="14"/>
  <c r="B68" i="14"/>
  <c r="F68" i="14"/>
  <c r="B70" i="14"/>
  <c r="F70" i="14"/>
  <c r="B72" i="14"/>
  <c r="F72" i="14"/>
  <c r="B74" i="14"/>
  <c r="D64" i="14"/>
  <c r="D63" i="14" s="1"/>
  <c r="H64" i="14"/>
  <c r="H63" i="14" s="1"/>
  <c r="E72" i="14"/>
  <c r="C64" i="14"/>
  <c r="C63" i="14" s="1"/>
  <c r="C66" i="14"/>
  <c r="C68" i="14"/>
  <c r="C70" i="14"/>
  <c r="C72" i="14"/>
  <c r="E53" i="14"/>
  <c r="E55" i="14"/>
  <c r="B49" i="14"/>
  <c r="F49" i="14"/>
  <c r="F48" i="14" s="1"/>
  <c r="B51" i="14"/>
  <c r="F51" i="14"/>
  <c r="B53" i="14"/>
  <c r="F53" i="14"/>
  <c r="B55" i="14"/>
  <c r="F55" i="14"/>
  <c r="B57" i="14"/>
  <c r="F57" i="14"/>
  <c r="B59" i="14"/>
  <c r="E49" i="14"/>
  <c r="E48" i="14" s="1"/>
  <c r="E51" i="14"/>
  <c r="E57" i="14"/>
  <c r="C49" i="14"/>
  <c r="C48" i="14" s="1"/>
  <c r="C51" i="14"/>
  <c r="C53" i="14"/>
  <c r="C55" i="14"/>
  <c r="C57" i="14"/>
  <c r="E34" i="14"/>
  <c r="E33" i="14" s="1"/>
  <c r="E38" i="14"/>
  <c r="E40" i="14"/>
  <c r="B34" i="14"/>
  <c r="F34" i="14"/>
  <c r="F33" i="14" s="1"/>
  <c r="B36" i="14"/>
  <c r="F36" i="14"/>
  <c r="B38" i="14"/>
  <c r="F38" i="14"/>
  <c r="B40" i="14"/>
  <c r="F40" i="14"/>
  <c r="B42" i="14"/>
  <c r="F42" i="14"/>
  <c r="B44" i="14"/>
  <c r="E36" i="14"/>
  <c r="E42" i="14"/>
  <c r="C34" i="14"/>
  <c r="C33" i="14" s="1"/>
  <c r="C36" i="14"/>
  <c r="C38" i="14"/>
  <c r="C40" i="14"/>
  <c r="C42" i="14"/>
  <c r="E19" i="14"/>
  <c r="E18" i="14" s="1"/>
  <c r="E27" i="14"/>
  <c r="D19" i="14"/>
  <c r="D18" i="14" s="1"/>
  <c r="H19" i="14"/>
  <c r="H18" i="14" s="1"/>
  <c r="D21" i="14"/>
  <c r="H21" i="14"/>
  <c r="D23" i="14"/>
  <c r="H23" i="14"/>
  <c r="D25" i="14"/>
  <c r="H25" i="14"/>
  <c r="D27" i="14"/>
  <c r="H27" i="14"/>
  <c r="E21" i="14"/>
  <c r="E25" i="14"/>
  <c r="E23" i="14"/>
  <c r="B19" i="14"/>
  <c r="F19" i="14"/>
  <c r="F18" i="14" s="1"/>
  <c r="B21" i="14"/>
  <c r="F21" i="14"/>
  <c r="B23" i="14"/>
  <c r="F23" i="14"/>
  <c r="B25" i="14"/>
  <c r="F25" i="14"/>
  <c r="B27" i="14"/>
  <c r="F27" i="14"/>
  <c r="B29" i="14"/>
  <c r="C19" i="14"/>
  <c r="C18" i="14" s="1"/>
  <c r="C21" i="14"/>
  <c r="C23" i="14"/>
  <c r="C25" i="14"/>
  <c r="C27" i="14"/>
  <c r="B14" i="14" l="1" a="1"/>
  <c r="C14" i="14" s="1"/>
  <c r="B12" i="14" a="1"/>
  <c r="C12" i="14" s="1"/>
  <c r="B10" i="14" a="1"/>
  <c r="B10" i="14" s="1"/>
  <c r="B8" i="14" a="1"/>
  <c r="B8" i="14" s="1"/>
  <c r="B6" i="14" a="1"/>
  <c r="B6" i="14" s="1"/>
  <c r="B4" i="14" a="1"/>
  <c r="B4" i="14" s="1"/>
  <c r="E6" i="14" l="1"/>
  <c r="G6" i="14"/>
  <c r="C6" i="14"/>
  <c r="G10" i="14"/>
  <c r="E10" i="14"/>
  <c r="C10" i="14"/>
  <c r="H6" i="14"/>
  <c r="F6" i="14"/>
  <c r="D6" i="14"/>
  <c r="G8" i="14"/>
  <c r="C8" i="14"/>
  <c r="H10" i="14"/>
  <c r="F10" i="14"/>
  <c r="D10" i="14"/>
  <c r="E8" i="14"/>
  <c r="B14" i="14"/>
  <c r="H12" i="14"/>
  <c r="F12" i="14"/>
  <c r="D12" i="14"/>
  <c r="B12" i="14"/>
  <c r="G12" i="14"/>
  <c r="E12" i="14"/>
  <c r="H8" i="14"/>
  <c r="F8" i="14"/>
  <c r="D8" i="14"/>
  <c r="G4" i="14"/>
  <c r="G3" i="14" s="1"/>
  <c r="E4" i="14"/>
  <c r="E3" i="14" s="1"/>
  <c r="C4" i="14"/>
  <c r="C3" i="14" s="1"/>
  <c r="H4" i="14"/>
  <c r="H3" i="14" s="1"/>
  <c r="F4" i="14"/>
  <c r="F3" i="14" s="1"/>
  <c r="D4" i="14"/>
  <c r="D3" i="14" s="1"/>
</calcChain>
</file>

<file path=xl/sharedStrings.xml><?xml version="1.0" encoding="utf-8"?>
<sst xmlns="http://schemas.openxmlformats.org/spreadsheetml/2006/main" count="155" uniqueCount="57">
  <si>
    <t xml:space="preserve"> </t>
  </si>
  <si>
    <t>Calendar Settings</t>
  </si>
  <si>
    <t>Jaar</t>
  </si>
  <si>
    <t>Week Start</t>
  </si>
  <si>
    <t>Monday</t>
  </si>
  <si>
    <t xml:space="preserve">Eerste schooldag </t>
  </si>
  <si>
    <t>Notes</t>
  </si>
  <si>
    <t>Smart en fit week</t>
  </si>
  <si>
    <t>Leerlingenraad 1</t>
  </si>
  <si>
    <t>Studiemiddag</t>
  </si>
  <si>
    <t>Herfstvakantie</t>
  </si>
  <si>
    <t>Rapport 1</t>
  </si>
  <si>
    <t>Kerstvakantie</t>
  </si>
  <si>
    <t>Aantekeningen</t>
  </si>
  <si>
    <t>Leerlingenraad 3</t>
  </si>
  <si>
    <t>Gekkedagenweek</t>
  </si>
  <si>
    <t>Carnavalsviering 
Studiemiddag</t>
  </si>
  <si>
    <t>Carnavalsvakantie</t>
  </si>
  <si>
    <t>leerlingenraad 4 rapportgesprekken</t>
  </si>
  <si>
    <t>rapportgesprekken</t>
  </si>
  <si>
    <t xml:space="preserve">Tentoontstelling hele school </t>
  </si>
  <si>
    <t>Meivakantie Paasmaandag</t>
  </si>
  <si>
    <t>Meivakantie</t>
  </si>
  <si>
    <t>17 april Koningsspelen?</t>
  </si>
  <si>
    <t xml:space="preserve">Meivakantie
</t>
  </si>
  <si>
    <t>Meivakantie Bevrijdingsdag</t>
  </si>
  <si>
    <t>Kamp groep 8</t>
  </si>
  <si>
    <t>Hemelvaartdag</t>
  </si>
  <si>
    <t>Vrije dag</t>
  </si>
  <si>
    <t>Gips project gr 8</t>
  </si>
  <si>
    <t>Rapport 3                Eindviering hele school middag</t>
  </si>
  <si>
    <t>Gr. 8 mid. Vrij    13.00- 14.00 Wisseluurtje</t>
  </si>
  <si>
    <t>Gr. 1-8 mid. Vrij 12.30 uur lunch groep 8</t>
  </si>
  <si>
    <t>Zomervakantie</t>
  </si>
  <si>
    <t>Studiedag</t>
  </si>
  <si>
    <t>Start nieuwe schooljaar</t>
  </si>
  <si>
    <t xml:space="preserve">Studiedag   unit 1          19.00 ouderinfo avond unit 18.45 inloop </t>
  </si>
  <si>
    <t xml:space="preserve">Start kinderboekenweek </t>
  </si>
  <si>
    <t xml:space="preserve">Leerlingenraad 2
</t>
  </si>
  <si>
    <t xml:space="preserve">Rapportgesprekken
</t>
  </si>
  <si>
    <t xml:space="preserve">Rapportgesprekken
</t>
  </si>
  <si>
    <t xml:space="preserve">Studiemiddag </t>
  </si>
  <si>
    <t xml:space="preserve">Studiedag
</t>
  </si>
  <si>
    <t xml:space="preserve">        Gekkedagenweek</t>
  </si>
  <si>
    <t xml:space="preserve">
Gekkedagenweek</t>
  </si>
  <si>
    <t xml:space="preserve">Kamp groep 8       </t>
  </si>
  <si>
    <t xml:space="preserve">leerlingenraad 5 </t>
  </si>
  <si>
    <t xml:space="preserve">Studiedag,                     </t>
  </si>
  <si>
    <t xml:space="preserve">Studiedag          </t>
  </si>
  <si>
    <t>Musical gr 8     13.00 generale  19.30 voorstelling</t>
  </si>
  <si>
    <t>Kinjer OLS</t>
  </si>
  <si>
    <t>Gr. 8 mid. Vrij
fac. rapport gesprekken</t>
  </si>
  <si>
    <t>Gr. 8 mid. Vrij r</t>
  </si>
  <si>
    <t xml:space="preserve">Studie ochtend
</t>
  </si>
  <si>
    <t>StudieMIDdag</t>
  </si>
  <si>
    <t xml:space="preserve">Studiedag                  </t>
  </si>
  <si>
    <t xml:space="preserve">StudieMIDdag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</si>
</sst>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d"/>
    <numFmt numFmtId="169" formatCode="yyyy\-mm\-dd;@"/>
  </numFmts>
  <fonts count="27" x14ac:knownFonts="1">
    <font>
      <sz val="11"/>
      <color theme="1" tint="0.2499465926084170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35"/>
      <color theme="4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theme="4" tint="-0.24994659260841701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name val="Lucida Bright"/>
      <family val="2"/>
      <scheme val="minor"/>
    </font>
    <font>
      <b/>
      <sz val="11"/>
      <color theme="1" tint="0.34998626667073579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2"/>
      <color theme="8" tint="-0.249977111117893"/>
      <name val="Lucida Bright"/>
      <family val="1"/>
      <scheme val="minor"/>
    </font>
    <font>
      <sz val="11"/>
      <color theme="1" tint="0.14999847407452621"/>
      <name val="Lucida Bright"/>
      <family val="1"/>
      <scheme val="minor"/>
    </font>
    <font>
      <sz val="35"/>
      <color theme="1" tint="0.14999847407452621"/>
      <name val="Lucida Bright"/>
      <family val="1"/>
      <scheme val="minor"/>
    </font>
    <font>
      <sz val="12"/>
      <color theme="1" tint="0.14999847407452621"/>
      <name val="Lucida Bright"/>
      <family val="1"/>
      <scheme val="minor"/>
    </font>
    <font>
      <sz val="10"/>
      <color theme="1" tint="0.14999847407452621"/>
      <name val="Lucida Bright"/>
      <family val="1"/>
      <scheme val="minor"/>
    </font>
    <font>
      <sz val="9"/>
      <color theme="1" tint="0.14999847407452621"/>
      <name val="Lucida Bright"/>
      <family val="1"/>
      <scheme val="minor"/>
    </font>
    <font>
      <sz val="35"/>
      <color theme="9" tint="-0.499984740745262"/>
      <name val="Cambria"/>
      <family val="1"/>
      <scheme val="major"/>
    </font>
    <font>
      <sz val="35"/>
      <color theme="8" tint="-0.499984740745262"/>
      <name val="Cambria"/>
      <family val="1"/>
      <scheme val="major"/>
    </font>
    <font>
      <sz val="35"/>
      <color theme="5" tint="-0.499984740745262"/>
      <name val="Cambria"/>
      <family val="1"/>
      <scheme val="major"/>
    </font>
    <font>
      <sz val="35"/>
      <color theme="7" tint="-0.499984740745262"/>
      <name val="Cambria"/>
      <family val="1"/>
      <scheme val="major"/>
    </font>
    <font>
      <sz val="12"/>
      <color theme="8" tint="-0.499984740745262"/>
      <name val="Lucida Bright"/>
      <family val="1"/>
      <scheme val="minor"/>
    </font>
    <font>
      <sz val="8"/>
      <color rgb="FF262626"/>
      <name val="Lucida Bright"/>
    </font>
    <font>
      <sz val="9"/>
      <color rgb="FF262626"/>
      <name val="Lucida Bright"/>
      <charset val="1"/>
    </font>
    <font>
      <sz val="11"/>
      <color rgb="FF444444"/>
      <name val="Calibri"/>
      <family val="2"/>
      <charset val="1"/>
    </font>
    <font>
      <sz val="11"/>
      <color rgb="FF444444"/>
      <name val="Aptos Narrow"/>
      <charset val="1"/>
    </font>
  </fonts>
  <fills count="12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D9E1F2"/>
        <bgColor indexed="64"/>
      </patternFill>
    </fill>
  </fills>
  <borders count="1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medium">
        <color theme="8" tint="-0.24994659260841701"/>
      </bottom>
      <diagonal/>
    </border>
    <border>
      <left/>
      <right style="double">
        <color auto="1"/>
      </right>
      <top/>
      <bottom style="medium">
        <color theme="8" tint="-0.2499465926084170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7">
    <xf numFmtId="0" fontId="0" fillId="0" borderId="0">
      <alignment vertical="top"/>
    </xf>
    <xf numFmtId="0" fontId="8" fillId="2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2" fillId="3" borderId="1" applyNumberFormat="0" applyAlignment="0" applyProtection="0"/>
    <xf numFmtId="0" fontId="3" fillId="4" borderId="2" applyNumberFormat="0" applyProtection="0">
      <alignment vertical="center"/>
    </xf>
    <xf numFmtId="0" fontId="4" fillId="0" borderId="0" applyFill="0" applyBorder="0" applyProtection="0">
      <alignment vertical="center"/>
    </xf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5" borderId="0" applyBorder="0" applyProtection="0">
      <alignment horizontal="left" vertical="top" wrapText="1" indent="1"/>
    </xf>
    <xf numFmtId="168" fontId="6" fillId="0" borderId="0">
      <alignment horizontal="left" indent="1"/>
    </xf>
    <xf numFmtId="0" fontId="9" fillId="5" borderId="0" applyNumberFormat="0" applyFont="0" applyBorder="0" applyAlignment="0">
      <alignment horizontal="left" vertical="center" indent="1"/>
    </xf>
    <xf numFmtId="0" fontId="5" fillId="0" borderId="0">
      <alignment horizontal="left" indent="1"/>
    </xf>
    <xf numFmtId="0" fontId="7" fillId="0" borderId="0" applyFill="0" applyProtection="0"/>
    <xf numFmtId="0" fontId="11" fillId="0" borderId="0" applyFill="0" applyProtection="0"/>
  </cellStyleXfs>
  <cellXfs count="82">
    <xf numFmtId="0" fontId="0" fillId="0" borderId="0" xfId="0">
      <alignment vertical="top"/>
    </xf>
    <xf numFmtId="0" fontId="13" fillId="0" borderId="0" xfId="0" applyFont="1">
      <alignment vertical="top"/>
    </xf>
    <xf numFmtId="0" fontId="16" fillId="0" borderId="0" xfId="0" applyFont="1">
      <alignment vertical="top"/>
    </xf>
    <xf numFmtId="0" fontId="17" fillId="0" borderId="0" xfId="0" applyFont="1" applyAlignment="1">
      <alignment horizontal="left" vertical="top" wrapText="1" indent="1"/>
    </xf>
    <xf numFmtId="0" fontId="15" fillId="0" borderId="0" xfId="0" applyFont="1" applyAlignment="1">
      <alignment horizontal="left" vertical="center" indent="1"/>
    </xf>
    <xf numFmtId="168" fontId="15" fillId="6" borderId="0" xfId="13" applyNumberFormat="1" applyFont="1" applyFill="1" applyBorder="1" applyAlignment="1">
      <alignment horizontal="left" vertical="center" wrapText="1" indent="1"/>
    </xf>
    <xf numFmtId="0" fontId="17" fillId="6" borderId="0" xfId="13" applyFont="1" applyFill="1" applyBorder="1" applyAlignment="1">
      <alignment horizontal="left" vertical="top" wrapText="1" indent="1"/>
    </xf>
    <xf numFmtId="0" fontId="16" fillId="6" borderId="7" xfId="14" applyFont="1" applyFill="1" applyBorder="1" applyAlignment="1">
      <alignment horizontal="center" vertical="center"/>
    </xf>
    <xf numFmtId="0" fontId="16" fillId="6" borderId="8" xfId="14" applyFont="1" applyFill="1" applyBorder="1" applyAlignment="1">
      <alignment horizontal="center" vertical="center"/>
    </xf>
    <xf numFmtId="0" fontId="16" fillId="0" borderId="5" xfId="16" applyFont="1" applyFill="1" applyBorder="1" applyAlignment="1">
      <alignment horizontal="center" vertical="center"/>
    </xf>
    <xf numFmtId="0" fontId="16" fillId="0" borderId="6" xfId="16" applyFont="1" applyFill="1" applyBorder="1" applyAlignment="1">
      <alignment horizontal="center" vertical="center"/>
    </xf>
    <xf numFmtId="168" fontId="15" fillId="7" borderId="0" xfId="13" applyNumberFormat="1" applyFont="1" applyFill="1" applyBorder="1" applyAlignment="1">
      <alignment horizontal="left" vertical="center" wrapText="1" indent="1"/>
    </xf>
    <xf numFmtId="0" fontId="17" fillId="7" borderId="0" xfId="13" applyFont="1" applyFill="1" applyBorder="1" applyAlignment="1">
      <alignment horizontal="left" vertical="top" wrapText="1" indent="1"/>
    </xf>
    <xf numFmtId="168" fontId="15" fillId="8" borderId="0" xfId="13" applyNumberFormat="1" applyFont="1" applyFill="1" applyBorder="1" applyAlignment="1">
      <alignment horizontal="left" vertical="center" wrapText="1" indent="1"/>
    </xf>
    <xf numFmtId="0" fontId="17" fillId="8" borderId="0" xfId="13" applyFont="1" applyFill="1" applyBorder="1" applyAlignment="1">
      <alignment horizontal="left" vertical="top" wrapText="1" indent="1"/>
    </xf>
    <xf numFmtId="168" fontId="15" fillId="9" borderId="0" xfId="13" applyNumberFormat="1" applyFont="1" applyFill="1" applyBorder="1" applyAlignment="1">
      <alignment horizontal="left" vertical="center" wrapText="1" indent="1"/>
    </xf>
    <xf numFmtId="0" fontId="17" fillId="9" borderId="0" xfId="13" applyFont="1" applyFill="1" applyBorder="1" applyAlignment="1">
      <alignment horizontal="left" vertical="top" wrapText="1" indent="1"/>
    </xf>
    <xf numFmtId="0" fontId="22" fillId="0" borderId="4" xfId="2" applyFont="1" applyFill="1" applyBorder="1" applyAlignment="1">
      <alignment horizontal="left" vertical="top" indent="1"/>
    </xf>
    <xf numFmtId="169" fontId="17" fillId="0" borderId="0" xfId="0" applyNumberFormat="1" applyFont="1" applyAlignment="1">
      <alignment horizontal="left" vertical="top" wrapText="1" indent="1"/>
    </xf>
    <xf numFmtId="0" fontId="16" fillId="0" borderId="0" xfId="16" applyFont="1" applyFill="1" applyAlignment="1">
      <alignment horizontal="center" vertical="center"/>
    </xf>
    <xf numFmtId="0" fontId="16" fillId="0" borderId="0" xfId="14" applyFont="1" applyAlignment="1">
      <alignment horizontal="center" vertical="center"/>
    </xf>
    <xf numFmtId="0" fontId="13" fillId="0" borderId="10" xfId="2" applyFont="1" applyFill="1" applyBorder="1" applyAlignment="1">
      <alignment vertical="center"/>
    </xf>
    <xf numFmtId="0" fontId="14" fillId="0" borderId="11" xfId="5" applyFont="1" applyFill="1" applyBorder="1" applyAlignment="1">
      <alignment horizontal="left" vertical="center"/>
    </xf>
    <xf numFmtId="0" fontId="22" fillId="0" borderId="12" xfId="2" applyFont="1" applyFill="1" applyBorder="1" applyAlignment="1">
      <alignment horizontal="left" vertical="top" indent="1"/>
    </xf>
    <xf numFmtId="0" fontId="22" fillId="0" borderId="13" xfId="2" applyFont="1" applyFill="1" applyBorder="1" applyAlignment="1">
      <alignment horizontal="left" vertical="top" indent="1"/>
    </xf>
    <xf numFmtId="168" fontId="15" fillId="0" borderId="14" xfId="12" applyFont="1" applyBorder="1" applyAlignment="1">
      <alignment horizontal="left" vertical="center" indent="1"/>
    </xf>
    <xf numFmtId="168" fontId="15" fillId="0" borderId="0" xfId="12" applyFont="1" applyAlignment="1">
      <alignment horizontal="left" vertical="center" indent="1"/>
    </xf>
    <xf numFmtId="168" fontId="15" fillId="0" borderId="15" xfId="12" applyFont="1" applyBorder="1" applyAlignment="1">
      <alignment horizontal="left" vertical="center" indent="1"/>
    </xf>
    <xf numFmtId="0" fontId="17" fillId="0" borderId="14" xfId="0" applyFont="1" applyBorder="1" applyAlignment="1">
      <alignment horizontal="left" vertical="top" wrapText="1" indent="1"/>
    </xf>
    <xf numFmtId="0" fontId="17" fillId="0" borderId="15" xfId="0" applyFont="1" applyBorder="1" applyAlignment="1">
      <alignment horizontal="left" vertical="top" wrapText="1" indent="1"/>
    </xf>
    <xf numFmtId="168" fontId="15" fillId="7" borderId="14" xfId="13" applyNumberFormat="1" applyFont="1" applyFill="1" applyBorder="1" applyAlignment="1">
      <alignment horizontal="left" vertical="center" wrapText="1" indent="1"/>
    </xf>
    <xf numFmtId="168" fontId="15" fillId="7" borderId="15" xfId="13" applyNumberFormat="1" applyFont="1" applyFill="1" applyBorder="1" applyAlignment="1">
      <alignment horizontal="left" vertical="center" wrapText="1" indent="1"/>
    </xf>
    <xf numFmtId="0" fontId="17" fillId="7" borderId="14" xfId="13" applyFont="1" applyFill="1" applyBorder="1" applyAlignment="1">
      <alignment horizontal="left" vertical="top" wrapText="1" indent="1"/>
    </xf>
    <xf numFmtId="0" fontId="17" fillId="7" borderId="15" xfId="13" applyFont="1" applyFill="1" applyBorder="1" applyAlignment="1">
      <alignment horizontal="left" vertical="top" wrapText="1" indent="1"/>
    </xf>
    <xf numFmtId="0" fontId="13" fillId="0" borderId="16" xfId="0" applyFont="1" applyBorder="1">
      <alignment vertical="top"/>
    </xf>
    <xf numFmtId="0" fontId="13" fillId="0" borderId="17" xfId="0" applyFont="1" applyBorder="1">
      <alignment vertical="top"/>
    </xf>
    <xf numFmtId="0" fontId="13" fillId="0" borderId="18" xfId="0" applyFont="1" applyBorder="1">
      <alignment vertical="top"/>
    </xf>
    <xf numFmtId="168" fontId="15" fillId="6" borderId="14" xfId="13" applyNumberFormat="1" applyFont="1" applyFill="1" applyBorder="1" applyAlignment="1">
      <alignment horizontal="left" vertical="center" wrapText="1" indent="1"/>
    </xf>
    <xf numFmtId="168" fontId="15" fillId="6" borderId="15" xfId="13" applyNumberFormat="1" applyFont="1" applyFill="1" applyBorder="1" applyAlignment="1">
      <alignment horizontal="left" vertical="center" wrapText="1" indent="1"/>
    </xf>
    <xf numFmtId="0" fontId="17" fillId="6" borderId="14" xfId="13" applyFont="1" applyFill="1" applyBorder="1" applyAlignment="1">
      <alignment horizontal="left" vertical="top" wrapText="1" indent="1"/>
    </xf>
    <xf numFmtId="0" fontId="17" fillId="6" borderId="15" xfId="13" applyFont="1" applyFill="1" applyBorder="1" applyAlignment="1">
      <alignment horizontal="left" vertical="top" wrapText="1" indent="1"/>
    </xf>
    <xf numFmtId="168" fontId="15" fillId="9" borderId="14" xfId="13" applyNumberFormat="1" applyFont="1" applyFill="1" applyBorder="1" applyAlignment="1">
      <alignment horizontal="left" vertical="center" wrapText="1" indent="1"/>
    </xf>
    <xf numFmtId="168" fontId="15" fillId="9" borderId="15" xfId="13" applyNumberFormat="1" applyFont="1" applyFill="1" applyBorder="1" applyAlignment="1">
      <alignment horizontal="left" vertical="center" wrapText="1" indent="1"/>
    </xf>
    <xf numFmtId="0" fontId="17" fillId="9" borderId="14" xfId="13" applyFont="1" applyFill="1" applyBorder="1" applyAlignment="1">
      <alignment horizontal="left" vertical="top" wrapText="1" indent="1"/>
    </xf>
    <xf numFmtId="0" fontId="17" fillId="9" borderId="15" xfId="13" applyFont="1" applyFill="1" applyBorder="1" applyAlignment="1">
      <alignment horizontal="left" vertical="top" wrapText="1" indent="1"/>
    </xf>
    <xf numFmtId="168" fontId="15" fillId="8" borderId="14" xfId="13" applyNumberFormat="1" applyFont="1" applyFill="1" applyBorder="1" applyAlignment="1">
      <alignment horizontal="left" vertical="center" wrapText="1" indent="1"/>
    </xf>
    <xf numFmtId="168" fontId="15" fillId="8" borderId="15" xfId="13" applyNumberFormat="1" applyFont="1" applyFill="1" applyBorder="1" applyAlignment="1">
      <alignment horizontal="left" vertical="center" wrapText="1" indent="1"/>
    </xf>
    <xf numFmtId="0" fontId="17" fillId="8" borderId="14" xfId="13" applyFont="1" applyFill="1" applyBorder="1" applyAlignment="1">
      <alignment horizontal="left" vertical="top" wrapText="1" indent="1"/>
    </xf>
    <xf numFmtId="0" fontId="17" fillId="8" borderId="15" xfId="13" applyFont="1" applyFill="1" applyBorder="1" applyAlignment="1">
      <alignment horizontal="left" vertical="top" wrapText="1" indent="1"/>
    </xf>
    <xf numFmtId="0" fontId="23" fillId="7" borderId="0" xfId="13" applyFont="1" applyFill="1" applyBorder="1" applyAlignment="1">
      <alignment horizontal="left" vertical="top" wrapText="1" indent="1"/>
    </xf>
    <xf numFmtId="0" fontId="25" fillId="10" borderId="0" xfId="0" applyFont="1" applyFill="1">
      <alignment vertical="top"/>
    </xf>
    <xf numFmtId="0" fontId="25" fillId="11" borderId="0" xfId="0" applyFont="1" applyFill="1">
      <alignment vertical="top"/>
    </xf>
    <xf numFmtId="0" fontId="24" fillId="0" borderId="0" xfId="0" applyFont="1" applyAlignment="1">
      <alignment vertical="top" wrapText="1"/>
    </xf>
    <xf numFmtId="0" fontId="25" fillId="11" borderId="0" xfId="0" applyFont="1" applyFill="1" applyAlignment="1">
      <alignment vertical="top" wrapText="1"/>
    </xf>
    <xf numFmtId="0" fontId="24" fillId="0" borderId="0" xfId="0" applyFont="1">
      <alignment vertical="top"/>
    </xf>
    <xf numFmtId="0" fontId="26" fillId="0" borderId="0" xfId="0" applyFont="1">
      <alignment vertical="top"/>
    </xf>
    <xf numFmtId="0" fontId="12" fillId="0" borderId="0" xfId="15" applyFont="1" applyFill="1" applyAlignment="1">
      <alignment horizontal="center" vertical="top"/>
    </xf>
    <xf numFmtId="0" fontId="13" fillId="8" borderId="0" xfId="11" applyFont="1" applyFill="1" applyBorder="1" applyAlignment="1">
      <alignment horizontal="left" vertical="center" wrapText="1" indent="1"/>
    </xf>
    <xf numFmtId="0" fontId="13" fillId="8" borderId="15" xfId="11" applyFont="1" applyFill="1" applyBorder="1" applyAlignment="1">
      <alignment horizontal="left" vertical="center" wrapText="1" indent="1"/>
    </xf>
    <xf numFmtId="0" fontId="17" fillId="8" borderId="0" xfId="11" applyFont="1" applyFill="1" applyBorder="1">
      <alignment horizontal="left" vertical="top" wrapText="1" indent="1"/>
    </xf>
    <xf numFmtId="0" fontId="17" fillId="8" borderId="15" xfId="11" applyFont="1" applyFill="1" applyBorder="1">
      <alignment horizontal="left" vertical="top" wrapText="1" indent="1"/>
    </xf>
    <xf numFmtId="0" fontId="21" fillId="0" borderId="9" xfId="5" applyFont="1" applyFill="1" applyBorder="1">
      <alignment vertical="center"/>
    </xf>
    <xf numFmtId="0" fontId="21" fillId="0" borderId="10" xfId="5" applyFont="1" applyFill="1" applyBorder="1">
      <alignment vertical="center"/>
    </xf>
    <xf numFmtId="0" fontId="13" fillId="9" borderId="0" xfId="11" applyFont="1" applyFill="1" applyBorder="1" applyAlignment="1">
      <alignment horizontal="left" vertical="center" wrapText="1" indent="1"/>
    </xf>
    <xf numFmtId="0" fontId="13" fillId="9" borderId="15" xfId="11" applyFont="1" applyFill="1" applyBorder="1" applyAlignment="1">
      <alignment horizontal="left" vertical="center" wrapText="1" indent="1"/>
    </xf>
    <xf numFmtId="0" fontId="17" fillId="9" borderId="0" xfId="11" applyFont="1" applyFill="1" applyBorder="1">
      <alignment horizontal="left" vertical="top" wrapText="1" indent="1"/>
    </xf>
    <xf numFmtId="0" fontId="17" fillId="9" borderId="15" xfId="11" applyFont="1" applyFill="1" applyBorder="1">
      <alignment horizontal="left" vertical="top" wrapText="1" indent="1"/>
    </xf>
    <xf numFmtId="0" fontId="20" fillId="0" borderId="9" xfId="5" applyFont="1" applyFill="1" applyBorder="1">
      <alignment vertical="center"/>
    </xf>
    <xf numFmtId="0" fontId="20" fillId="0" borderId="10" xfId="5" applyFont="1" applyFill="1" applyBorder="1">
      <alignment vertical="center"/>
    </xf>
    <xf numFmtId="0" fontId="12" fillId="0" borderId="4" xfId="15" applyFont="1" applyFill="1" applyBorder="1" applyAlignment="1">
      <alignment horizontal="center" vertical="top"/>
    </xf>
    <xf numFmtId="0" fontId="19" fillId="0" borderId="9" xfId="5" applyFont="1" applyFill="1" applyBorder="1">
      <alignment vertical="center"/>
    </xf>
    <xf numFmtId="0" fontId="19" fillId="0" borderId="10" xfId="5" applyFont="1" applyFill="1" applyBorder="1">
      <alignment vertical="center"/>
    </xf>
    <xf numFmtId="0" fontId="13" fillId="7" borderId="0" xfId="11" applyFont="1" applyFill="1" applyBorder="1" applyAlignment="1">
      <alignment horizontal="left" vertical="center" wrapText="1" indent="1"/>
    </xf>
    <xf numFmtId="0" fontId="13" fillId="7" borderId="15" xfId="11" applyFont="1" applyFill="1" applyBorder="1" applyAlignment="1">
      <alignment horizontal="left" vertical="center" wrapText="1" indent="1"/>
    </xf>
    <xf numFmtId="0" fontId="17" fillId="7" borderId="0" xfId="11" applyFont="1" applyFill="1" applyBorder="1">
      <alignment horizontal="left" vertical="top" wrapText="1" indent="1"/>
    </xf>
    <xf numFmtId="0" fontId="17" fillId="7" borderId="15" xfId="11" applyFont="1" applyFill="1" applyBorder="1">
      <alignment horizontal="left" vertical="top" wrapText="1" indent="1"/>
    </xf>
    <xf numFmtId="0" fontId="13" fillId="6" borderId="0" xfId="11" applyFont="1" applyFill="1" applyBorder="1" applyAlignment="1">
      <alignment horizontal="left" vertical="center" wrapText="1" indent="1"/>
    </xf>
    <xf numFmtId="0" fontId="13" fillId="6" borderId="15" xfId="11" applyFont="1" applyFill="1" applyBorder="1" applyAlignment="1">
      <alignment horizontal="left" vertical="center" wrapText="1" indent="1"/>
    </xf>
    <xf numFmtId="0" fontId="17" fillId="6" borderId="0" xfId="11" applyFont="1" applyFill="1" applyBorder="1">
      <alignment horizontal="left" vertical="top" wrapText="1" indent="1"/>
    </xf>
    <xf numFmtId="0" fontId="17" fillId="6" borderId="15" xfId="11" applyFont="1" applyFill="1" applyBorder="1">
      <alignment horizontal="left" vertical="top" wrapText="1" indent="1"/>
    </xf>
    <xf numFmtId="0" fontId="18" fillId="0" borderId="9" xfId="5" applyFont="1" applyFill="1" applyBorder="1">
      <alignment vertical="center"/>
    </xf>
    <xf numFmtId="0" fontId="18" fillId="0" borderId="10" xfId="5" applyFont="1" applyFill="1" applyBorder="1">
      <alignment vertical="center"/>
    </xf>
  </cellXfs>
  <cellStyles count="17">
    <cellStyle name="40% - Accent1" xfId="1" builtinId="31" customBuiltin="1"/>
    <cellStyle name="Accent1" xfId="3" builtinId="29" customBuiltin="1"/>
    <cellStyle name="Accent5" xfId="4" builtinId="45" customBuiltin="1"/>
    <cellStyle name="Banded" xfId="13" xr:uid="{00000000-0005-0000-0000-000003000000}"/>
    <cellStyle name="Day" xfId="12" xr:uid="{00000000-0005-0000-0000-000008000000}"/>
    <cellStyle name="Komma" xfId="6" builtinId="3" customBuiltin="1"/>
    <cellStyle name="Komma [0]" xfId="7" builtinId="6" customBuiltin="1"/>
    <cellStyle name="Kop 1" xfId="2" builtinId="16" customBuiltin="1"/>
    <cellStyle name="Kop 2" xfId="15" builtinId="17" customBuiltin="1"/>
    <cellStyle name="Kop 3" xfId="16" builtinId="18" customBuiltin="1"/>
    <cellStyle name="Kop 4" xfId="11" builtinId="19" customBuiltin="1"/>
    <cellStyle name="Procent" xfId="10" builtinId="5" customBuiltin="1"/>
    <cellStyle name="Settings Entry" xfId="14" xr:uid="{00000000-0005-0000-0000-00000F000000}"/>
    <cellStyle name="Standaard" xfId="0" builtinId="0" customBuiltin="1"/>
    <cellStyle name="Titel" xfId="5" builtinId="15" customBuiltin="1"/>
    <cellStyle name="Valuta" xfId="8" builtinId="4" customBuiltin="1"/>
    <cellStyle name="Valuta [0]" xfId="9" builtinId="7" customBuiltin="1"/>
  </cellStyles>
  <dxfs count="2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'2024'!$B$40:$H$40</c:f>
              <c:numCache>
                <c:formatCode>d</c:formatCode>
                <c:ptCount val="7"/>
                <c:pt idx="0">
                  <c:v>45586</c:v>
                </c:pt>
                <c:pt idx="1">
                  <c:v>45587</c:v>
                </c:pt>
                <c:pt idx="2">
                  <c:v>45588</c:v>
                </c:pt>
                <c:pt idx="3">
                  <c:v>45589</c:v>
                </c:pt>
                <c:pt idx="4">
                  <c:v>45590</c:v>
                </c:pt>
                <c:pt idx="5">
                  <c:v>45591</c:v>
                </c:pt>
                <c:pt idx="6">
                  <c:v>45592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A1-4AF1-A3D2-B8AFE8D3E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8972704"/>
        <c:axId val="1907447920"/>
      </c:barChart>
      <c:catAx>
        <c:axId val="20289727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1907447920"/>
        <c:crosses val="autoZero"/>
        <c:auto val="1"/>
        <c:lblAlgn val="ctr"/>
        <c:lblOffset val="100"/>
        <c:noMultiLvlLbl val="0"/>
      </c:catAx>
      <c:valAx>
        <c:axId val="190744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d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2897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C00CD5C-42C6-4089-ABEC-956F0BE2458A}">
  <sheetPr/>
  <sheetViews>
    <sheetView zoomScale="12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4E1C7910-13A1-23D3-C6FB-5DDC5D2CC4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31</xdr:row>
      <xdr:rowOff>19050</xdr:rowOff>
    </xdr:from>
    <xdr:to>
      <xdr:col>7</xdr:col>
      <xdr:colOff>787400</xdr:colOff>
      <xdr:row>32</xdr:row>
      <xdr:rowOff>40733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ED633E1-7B45-474F-AA92-C2D8EC3B2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1266825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1</xdr:row>
      <xdr:rowOff>19050</xdr:rowOff>
    </xdr:from>
    <xdr:to>
      <xdr:col>7</xdr:col>
      <xdr:colOff>787400</xdr:colOff>
      <xdr:row>2</xdr:row>
      <xdr:rowOff>40733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76B585B-7207-40E8-B920-B89338C528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13335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16</xdr:row>
      <xdr:rowOff>19050</xdr:rowOff>
    </xdr:from>
    <xdr:to>
      <xdr:col>7</xdr:col>
      <xdr:colOff>787400</xdr:colOff>
      <xdr:row>17</xdr:row>
      <xdr:rowOff>40733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2B58E2B-53F5-41A0-9775-DFE393249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640080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46</xdr:row>
      <xdr:rowOff>19050</xdr:rowOff>
    </xdr:from>
    <xdr:to>
      <xdr:col>7</xdr:col>
      <xdr:colOff>787400</xdr:colOff>
      <xdr:row>47</xdr:row>
      <xdr:rowOff>40733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E5E41C03-21A1-42E0-806A-8F06716E6D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1893570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61</xdr:row>
      <xdr:rowOff>19050</xdr:rowOff>
    </xdr:from>
    <xdr:to>
      <xdr:col>7</xdr:col>
      <xdr:colOff>787400</xdr:colOff>
      <xdr:row>62</xdr:row>
      <xdr:rowOff>40733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10BF359C-E703-4E6E-8D9B-63581DA6B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2520315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19050</xdr:rowOff>
    </xdr:from>
    <xdr:to>
      <xdr:col>7</xdr:col>
      <xdr:colOff>787400</xdr:colOff>
      <xdr:row>2</xdr:row>
      <xdr:rowOff>40733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2C71BF-D17C-4B25-B82D-EFB4791EF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13335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16</xdr:row>
      <xdr:rowOff>19050</xdr:rowOff>
    </xdr:from>
    <xdr:to>
      <xdr:col>7</xdr:col>
      <xdr:colOff>787400</xdr:colOff>
      <xdr:row>17</xdr:row>
      <xdr:rowOff>40733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86A438-0D7C-4F73-B051-53A8ECC416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640080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31</xdr:row>
      <xdr:rowOff>19050</xdr:rowOff>
    </xdr:from>
    <xdr:to>
      <xdr:col>7</xdr:col>
      <xdr:colOff>787400</xdr:colOff>
      <xdr:row>32</xdr:row>
      <xdr:rowOff>40733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528B4F6-CE29-4B84-B45C-980DB3A23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1266825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46</xdr:row>
      <xdr:rowOff>19050</xdr:rowOff>
    </xdr:from>
    <xdr:to>
      <xdr:col>7</xdr:col>
      <xdr:colOff>787400</xdr:colOff>
      <xdr:row>47</xdr:row>
      <xdr:rowOff>40733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A0E4B62-5F9E-4180-A874-A734C21C9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1893570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61</xdr:row>
      <xdr:rowOff>19050</xdr:rowOff>
    </xdr:from>
    <xdr:to>
      <xdr:col>7</xdr:col>
      <xdr:colOff>787400</xdr:colOff>
      <xdr:row>62</xdr:row>
      <xdr:rowOff>40733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766AA41-B9EA-45B4-81F5-2BF1955C4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2520315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76</xdr:row>
      <xdr:rowOff>19050</xdr:rowOff>
    </xdr:from>
    <xdr:to>
      <xdr:col>7</xdr:col>
      <xdr:colOff>787400</xdr:colOff>
      <xdr:row>77</xdr:row>
      <xdr:rowOff>40733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823C0CB8-0C9E-48DB-8ABF-B77E73E82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3147060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91</xdr:row>
      <xdr:rowOff>19050</xdr:rowOff>
    </xdr:from>
    <xdr:to>
      <xdr:col>7</xdr:col>
      <xdr:colOff>787400</xdr:colOff>
      <xdr:row>92</xdr:row>
      <xdr:rowOff>40733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9CA78E0-BA2B-4B80-87EE-341FB05C8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3773805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0</xdr:colOff>
      <xdr:row>106</xdr:row>
      <xdr:rowOff>19050</xdr:rowOff>
    </xdr:from>
    <xdr:to>
      <xdr:col>7</xdr:col>
      <xdr:colOff>787400</xdr:colOff>
      <xdr:row>107</xdr:row>
      <xdr:rowOff>40733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12D01822-474F-4421-9B6E-70113E60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44005500"/>
          <a:ext cx="2063750" cy="7201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A8EE2-6990-4E4D-B000-8D2C848B4EA9}">
  <sheetPr>
    <tabColor theme="8" tint="0.59999389629810485"/>
    <pageSetUpPr autoPageBreaks="0" fitToPage="1"/>
  </sheetPr>
  <dimension ref="A1:L77"/>
  <sheetViews>
    <sheetView showGridLines="0" topLeftCell="A75" zoomScaleNormal="100" workbookViewId="0">
      <selection activeCell="F54" sqref="F54"/>
    </sheetView>
  </sheetViews>
  <sheetFormatPr defaultColWidth="8.777343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5" style="1" customWidth="1"/>
    <col min="11" max="12" width="12.44140625" style="1" customWidth="1"/>
    <col min="13" max="13" width="1.77734375" style="1" customWidth="1"/>
    <col min="14" max="16384" width="8.77734375" style="1"/>
  </cols>
  <sheetData>
    <row r="1" spans="1:12" ht="9" customHeight="1" thickBot="1" x14ac:dyDescent="0.25">
      <c r="I1" s="1" t="s">
        <v>0</v>
      </c>
    </row>
    <row r="2" spans="1:12" ht="55.15" customHeight="1" thickTop="1" x14ac:dyDescent="0.2">
      <c r="B2" s="61" t="str">
        <f>"Augustus "&amp;CalendarYear</f>
        <v>Augustus 2024</v>
      </c>
      <c r="C2" s="62"/>
      <c r="D2" s="62"/>
      <c r="E2" s="21"/>
      <c r="F2" s="21"/>
      <c r="G2" s="21"/>
      <c r="H2" s="22"/>
    </row>
    <row r="3" spans="1:12" s="2" customFormat="1" ht="19.5" customHeight="1" thickBot="1" x14ac:dyDescent="0.25">
      <c r="A3" s="1"/>
      <c r="B3" s="23" t="str">
        <f>IF(WeekStart="Sunday","Zondag","Maandag")</f>
        <v>Maandag</v>
      </c>
      <c r="C3" s="17" t="str">
        <f>IF(TEXT(C4,"dddd")="Monday","Maandag","Dinsdag")</f>
        <v>Dinsdag</v>
      </c>
      <c r="D3" s="17" t="str">
        <f>IF(TEXT(D4,"dddd")="Tuesday","Dinsdag","Woensdag")</f>
        <v>Woensdag</v>
      </c>
      <c r="E3" s="17" t="str">
        <f>IF(TEXT(E4,"dddd")="Wednesday","Woensdag","Donderdag")</f>
        <v>Donderdag</v>
      </c>
      <c r="F3" s="17" t="str">
        <f>IF(TEXT(F4,"dddd")="Thursday","Donderdag","Vrijdag")</f>
        <v>Vrijdag</v>
      </c>
      <c r="G3" s="17" t="str">
        <f>IF(TEXT(G4,"dddd")="Friday","Vrijdag","Zaterdag")</f>
        <v>Zaterdag</v>
      </c>
      <c r="H3" s="24" t="str">
        <f>IF(TEXT(H4,"dddd")="Saturday","Zaterdag","Zondag")</f>
        <v>Zondag</v>
      </c>
      <c r="K3" s="69" t="s">
        <v>1</v>
      </c>
      <c r="L3" s="69"/>
    </row>
    <row r="4" spans="1:12" s="4" customFormat="1" ht="19.5" customHeight="1" x14ac:dyDescent="0.2">
      <c r="B4" s="25">
        <f t="array" ref="B4:H4">DaysAndWeeks+DATE(CalendarYear,8,1)-WEEKDAY(DATE(CalendarYear,8,1),(WeekStart="Monday")+1)+1</f>
        <v>45502</v>
      </c>
      <c r="C4" s="26">
        <v>45503</v>
      </c>
      <c r="D4" s="26">
        <v>45504</v>
      </c>
      <c r="E4" s="26">
        <v>45505</v>
      </c>
      <c r="F4" s="26">
        <v>45506</v>
      </c>
      <c r="G4" s="26">
        <v>45507</v>
      </c>
      <c r="H4" s="27">
        <v>45508</v>
      </c>
      <c r="K4" s="9" t="s">
        <v>2</v>
      </c>
      <c r="L4" s="10" t="s">
        <v>3</v>
      </c>
    </row>
    <row r="5" spans="1:12" s="3" customFormat="1" ht="48" customHeight="1" x14ac:dyDescent="0.2">
      <c r="B5" s="28"/>
      <c r="H5" s="29"/>
      <c r="K5" s="7">
        <v>2024</v>
      </c>
      <c r="L5" s="8" t="s">
        <v>4</v>
      </c>
    </row>
    <row r="6" spans="1:12" s="4" customFormat="1" ht="19.5" customHeight="1" x14ac:dyDescent="0.2">
      <c r="B6" s="41">
        <f t="array" ref="B6:H6">DaysAndWeeks+DATE(CalendarYear,8,1)-WEEKDAY(DATE(CalendarYear,8,1),(WeekStart="Monday")+1)+8</f>
        <v>45509</v>
      </c>
      <c r="C6" s="15">
        <v>45510</v>
      </c>
      <c r="D6" s="15">
        <v>45511</v>
      </c>
      <c r="E6" s="15">
        <v>45512</v>
      </c>
      <c r="F6" s="15">
        <v>45513</v>
      </c>
      <c r="G6" s="15">
        <v>45514</v>
      </c>
      <c r="H6" s="42">
        <v>45515</v>
      </c>
    </row>
    <row r="7" spans="1:12" s="3" customFormat="1" ht="48" customHeight="1" x14ac:dyDescent="0.2">
      <c r="B7" s="43"/>
      <c r="C7" s="16"/>
      <c r="D7" s="16"/>
      <c r="E7" s="16"/>
      <c r="F7" s="16"/>
      <c r="G7" s="16"/>
      <c r="H7" s="44"/>
      <c r="K7" s="4"/>
    </row>
    <row r="8" spans="1:12" s="4" customFormat="1" ht="19.5" customHeight="1" x14ac:dyDescent="0.2">
      <c r="B8" s="25">
        <f t="array" ref="B8:H8">DaysAndWeeks+DATE(CalendarYear,8,1)-WEEKDAY(DATE(CalendarYear,8,1),(WeekStart="Monday")+1)+15</f>
        <v>45516</v>
      </c>
      <c r="C8" s="26">
        <v>45517</v>
      </c>
      <c r="D8" s="26">
        <v>45518</v>
      </c>
      <c r="E8" s="26">
        <v>45519</v>
      </c>
      <c r="F8" s="26">
        <v>45520</v>
      </c>
      <c r="G8" s="26">
        <v>45521</v>
      </c>
      <c r="H8" s="27">
        <v>45522</v>
      </c>
    </row>
    <row r="9" spans="1:12" s="3" customFormat="1" ht="48" customHeight="1" x14ac:dyDescent="0.2">
      <c r="B9" s="28"/>
      <c r="H9" s="29"/>
    </row>
    <row r="10" spans="1:12" s="4" customFormat="1" ht="19.5" customHeight="1" x14ac:dyDescent="0.2">
      <c r="B10" s="41">
        <f t="array" ref="B10:H10">DaysAndWeeks+DATE(CalendarYear,8,1)-WEEKDAY(DATE(CalendarYear,8,1),(WeekStart="Monday")+1)+22</f>
        <v>45523</v>
      </c>
      <c r="C10" s="15">
        <v>45524</v>
      </c>
      <c r="D10" s="15">
        <v>45525</v>
      </c>
      <c r="E10" s="15">
        <v>45526</v>
      </c>
      <c r="F10" s="15">
        <v>45527</v>
      </c>
      <c r="G10" s="15">
        <v>45528</v>
      </c>
      <c r="H10" s="42">
        <v>45529</v>
      </c>
    </row>
    <row r="11" spans="1:12" s="3" customFormat="1" ht="48" customHeight="1" x14ac:dyDescent="0.2">
      <c r="B11" s="43" t="s">
        <v>5</v>
      </c>
      <c r="C11" s="16"/>
      <c r="D11" s="16"/>
      <c r="E11" s="16"/>
      <c r="F11" s="16"/>
      <c r="G11" s="16"/>
      <c r="H11" s="44"/>
    </row>
    <row r="12" spans="1:12" s="4" customFormat="1" ht="19.5" customHeight="1" x14ac:dyDescent="0.2">
      <c r="B12" s="25">
        <f t="array" ref="B12:H12">DaysAndWeeks+DATE(CalendarYear,8,1)-WEEKDAY(DATE(CalendarYear,8,1),(WeekStart="Monday")+1)+29</f>
        <v>45530</v>
      </c>
      <c r="C12" s="26">
        <v>45531</v>
      </c>
      <c r="D12" s="26">
        <v>45532</v>
      </c>
      <c r="E12" s="26">
        <v>45533</v>
      </c>
      <c r="F12" s="26">
        <v>45534</v>
      </c>
      <c r="G12" s="26">
        <v>45535</v>
      </c>
      <c r="H12" s="27">
        <v>45536</v>
      </c>
    </row>
    <row r="13" spans="1:12" s="3" customFormat="1" ht="48" customHeight="1" x14ac:dyDescent="0.2">
      <c r="B13" s="28"/>
      <c r="H13" s="29"/>
    </row>
    <row r="14" spans="1:12" s="4" customFormat="1" ht="19.5" customHeight="1" x14ac:dyDescent="0.2">
      <c r="B14" s="41">
        <f t="array" ref="B14:C14">DaysAndWeeks+DATE(CalendarYear,8,1)-WEEKDAY(DATE(CalendarYear,8,1),(WeekStart="Monday")+1)+36</f>
        <v>45537</v>
      </c>
      <c r="C14" s="15">
        <v>45538</v>
      </c>
      <c r="D14" s="63" t="s">
        <v>6</v>
      </c>
      <c r="E14" s="63"/>
      <c r="F14" s="63"/>
      <c r="G14" s="63"/>
      <c r="H14" s="64"/>
    </row>
    <row r="15" spans="1:12" s="3" customFormat="1" ht="48" customHeight="1" x14ac:dyDescent="0.2">
      <c r="B15" s="43"/>
      <c r="C15" s="16"/>
      <c r="D15" s="65"/>
      <c r="E15" s="65"/>
      <c r="F15" s="65"/>
      <c r="G15" s="65"/>
      <c r="H15" s="66"/>
    </row>
    <row r="16" spans="1:12" ht="15" thickBot="1" x14ac:dyDescent="0.25">
      <c r="B16" s="34"/>
      <c r="C16" s="35"/>
      <c r="D16" s="35"/>
      <c r="E16" s="35"/>
      <c r="F16" s="35"/>
      <c r="G16" s="35"/>
      <c r="H16" s="36"/>
    </row>
    <row r="17" spans="1:12" ht="55.15" customHeight="1" thickTop="1" x14ac:dyDescent="0.2">
      <c r="B17" s="67" t="str">
        <f>"September "&amp;CalendarYear</f>
        <v>September 2024</v>
      </c>
      <c r="C17" s="68"/>
      <c r="D17" s="68"/>
      <c r="E17" s="21"/>
      <c r="F17" s="21"/>
      <c r="G17" s="21"/>
      <c r="H17" s="22"/>
    </row>
    <row r="18" spans="1:12" s="2" customFormat="1" ht="19.5" customHeight="1" thickBot="1" x14ac:dyDescent="0.25">
      <c r="A18" s="1"/>
      <c r="B18" s="23" t="str">
        <f>IF(WeekStart="Sunday","Zondag","Maandag")</f>
        <v>Maandag</v>
      </c>
      <c r="C18" s="17" t="str">
        <f>IF(TEXT(C19,"dddd")="Monday","Maandag","Dinsdag")</f>
        <v>Dinsdag</v>
      </c>
      <c r="D18" s="17" t="str">
        <f>IF(TEXT(D19,"dddd")="Tuesday","Dinsdag","Woensdag")</f>
        <v>Woensdag</v>
      </c>
      <c r="E18" s="17" t="str">
        <f>IF(TEXT(E19,"dddd")="Wednesday","Woensdag","Donderdag")</f>
        <v>Donderdag</v>
      </c>
      <c r="F18" s="17" t="str">
        <f>IF(TEXT(F19,"dddd")="Thursday","Donderdag","Vrijdag")</f>
        <v>Vrijdag</v>
      </c>
      <c r="G18" s="17" t="str">
        <f>IF(TEXT(G19,"dddd")="Friday","Vrijdag","Zaterdag")</f>
        <v>Zaterdag</v>
      </c>
      <c r="H18" s="24" t="str">
        <f>IF(TEXT(H19,"dddd")="Saturday","Zaterdag","Zondag")</f>
        <v>Zondag</v>
      </c>
      <c r="K18" s="56"/>
      <c r="L18" s="56"/>
    </row>
    <row r="19" spans="1:12" s="4" customFormat="1" ht="19.5" customHeight="1" x14ac:dyDescent="0.2">
      <c r="B19" s="25">
        <f t="array" ref="B19:H19">DaysAndWeeks+DATE(CalendarYear,9,1)-WEEKDAY(DATE(CalendarYear,9,1),(WeekStart="Monday")+1)+1</f>
        <v>45530</v>
      </c>
      <c r="C19" s="26">
        <v>45531</v>
      </c>
      <c r="D19" s="26">
        <v>45532</v>
      </c>
      <c r="E19" s="26">
        <v>45533</v>
      </c>
      <c r="F19" s="26">
        <v>45534</v>
      </c>
      <c r="G19" s="26">
        <v>45535</v>
      </c>
      <c r="H19" s="27">
        <v>45536</v>
      </c>
      <c r="K19" s="19"/>
      <c r="L19" s="19"/>
    </row>
    <row r="20" spans="1:12" s="3" customFormat="1" ht="48" customHeight="1" x14ac:dyDescent="0.2">
      <c r="B20" s="28"/>
      <c r="H20" s="29"/>
      <c r="K20" s="20"/>
      <c r="L20" s="20"/>
    </row>
    <row r="21" spans="1:12" s="4" customFormat="1" ht="19.5" customHeight="1" x14ac:dyDescent="0.2">
      <c r="B21" s="45">
        <f t="array" ref="B21:H21">DaysAndWeeks+DATE(CalendarYear,9,1)-WEEKDAY(DATE(CalendarYear,9,1),(WeekStart="Monday")+1)+8</f>
        <v>45537</v>
      </c>
      <c r="C21" s="13">
        <v>45538</v>
      </c>
      <c r="D21" s="13">
        <v>45539</v>
      </c>
      <c r="E21" s="13">
        <v>45540</v>
      </c>
      <c r="F21" s="13">
        <v>45541</v>
      </c>
      <c r="G21" s="13">
        <v>45542</v>
      </c>
      <c r="H21" s="46">
        <v>45543</v>
      </c>
      <c r="K21" s="20"/>
    </row>
    <row r="22" spans="1:12" s="3" customFormat="1" ht="48" customHeight="1" x14ac:dyDescent="0.2">
      <c r="B22" s="47"/>
      <c r="C22" s="14" t="s">
        <v>36</v>
      </c>
      <c r="D22" s="14"/>
      <c r="E22" s="14"/>
      <c r="F22" s="14"/>
      <c r="G22" s="14"/>
      <c r="H22" s="48"/>
      <c r="K22" s="18"/>
    </row>
    <row r="23" spans="1:12" s="4" customFormat="1" ht="19.5" customHeight="1" x14ac:dyDescent="0.2">
      <c r="B23" s="25">
        <f t="array" ref="B23:H23">DaysAndWeeks+DATE(CalendarYear,9,1)-WEEKDAY(DATE(CalendarYear,9,1),(WeekStart="Monday")+1)+15</f>
        <v>45544</v>
      </c>
      <c r="C23" s="26">
        <v>45545</v>
      </c>
      <c r="D23" s="26">
        <v>45546</v>
      </c>
      <c r="E23" s="26">
        <v>45547</v>
      </c>
      <c r="F23" s="26">
        <v>45548</v>
      </c>
      <c r="G23" s="26">
        <v>45549</v>
      </c>
      <c r="H23" s="27">
        <v>45550</v>
      </c>
    </row>
    <row r="24" spans="1:12" s="3" customFormat="1" ht="48" customHeight="1" x14ac:dyDescent="0.2">
      <c r="B24" s="28"/>
      <c r="H24" s="29"/>
    </row>
    <row r="25" spans="1:12" s="4" customFormat="1" ht="19.5" customHeight="1" x14ac:dyDescent="0.2">
      <c r="B25" s="45">
        <f t="array" ref="B25:H25">DaysAndWeeks+DATE(CalendarYear,9,1)-WEEKDAY(DATE(CalendarYear,9,1),(WeekStart="Monday")+1)+22</f>
        <v>45551</v>
      </c>
      <c r="C25" s="13">
        <v>45552</v>
      </c>
      <c r="D25" s="13">
        <v>45553</v>
      </c>
      <c r="E25" s="13">
        <v>45554</v>
      </c>
      <c r="F25" s="13">
        <v>45555</v>
      </c>
      <c r="G25" s="13">
        <v>45556</v>
      </c>
      <c r="H25" s="46">
        <v>45557</v>
      </c>
    </row>
    <row r="26" spans="1:12" s="3" customFormat="1" ht="48" customHeight="1" x14ac:dyDescent="0.2">
      <c r="B26" s="47"/>
      <c r="C26" s="14"/>
      <c r="D26" s="14"/>
      <c r="E26" s="14"/>
      <c r="F26" s="14"/>
      <c r="G26" s="14"/>
      <c r="H26" s="48"/>
    </row>
    <row r="27" spans="1:12" s="4" customFormat="1" ht="19.5" customHeight="1" x14ac:dyDescent="0.2">
      <c r="B27" s="25">
        <f t="array" ref="B27:H27">DaysAndWeeks+DATE(CalendarYear,9,1)-WEEKDAY(DATE(CalendarYear,9,1),(WeekStart="Monday")+1)+29</f>
        <v>45558</v>
      </c>
      <c r="C27" s="26">
        <v>45559</v>
      </c>
      <c r="D27" s="26">
        <v>45560</v>
      </c>
      <c r="E27" s="26">
        <v>45561</v>
      </c>
      <c r="F27" s="26">
        <v>45562</v>
      </c>
      <c r="G27" s="26">
        <v>45563</v>
      </c>
      <c r="H27" s="27">
        <v>45564</v>
      </c>
    </row>
    <row r="28" spans="1:12" s="3" customFormat="1" ht="48" customHeight="1" x14ac:dyDescent="0.2">
      <c r="B28" s="28"/>
      <c r="H28" s="29"/>
    </row>
    <row r="29" spans="1:12" s="4" customFormat="1" ht="19.5" customHeight="1" x14ac:dyDescent="0.2">
      <c r="B29" s="45">
        <f t="array" ref="B29:C29">DaysAndWeeks+DATE(CalendarYear,9,1)-WEEKDAY(DATE(CalendarYear,9,1),(WeekStart="Monday")+1)+36</f>
        <v>45565</v>
      </c>
      <c r="C29" s="13">
        <v>45566</v>
      </c>
      <c r="D29" s="57" t="s">
        <v>6</v>
      </c>
      <c r="E29" s="57"/>
      <c r="F29" s="57"/>
      <c r="G29" s="57"/>
      <c r="H29" s="58"/>
    </row>
    <row r="30" spans="1:12" s="3" customFormat="1" ht="48" customHeight="1" x14ac:dyDescent="0.2">
      <c r="B30" s="47"/>
      <c r="C30" s="14"/>
      <c r="D30" s="59"/>
      <c r="E30" s="59"/>
      <c r="F30" s="59"/>
      <c r="G30" s="59"/>
      <c r="H30" s="60"/>
    </row>
    <row r="31" spans="1:12" ht="15" thickBot="1" x14ac:dyDescent="0.25">
      <c r="B31" s="34"/>
      <c r="C31" s="35"/>
      <c r="D31" s="35"/>
      <c r="E31" s="35"/>
      <c r="F31" s="35"/>
      <c r="G31" s="35"/>
      <c r="H31" s="36"/>
    </row>
    <row r="32" spans="1:12" ht="55.15" customHeight="1" thickTop="1" x14ac:dyDescent="0.2">
      <c r="B32" s="61" t="str">
        <f>"Oktober "&amp;CalendarYear</f>
        <v>Oktober 2024</v>
      </c>
      <c r="C32" s="62"/>
      <c r="D32" s="62"/>
      <c r="E32" s="21"/>
      <c r="F32" s="21"/>
      <c r="G32" s="21"/>
      <c r="H32" s="22"/>
    </row>
    <row r="33" spans="1:12" s="2" customFormat="1" ht="19.5" customHeight="1" thickBot="1" x14ac:dyDescent="0.25">
      <c r="A33" s="1"/>
      <c r="B33" s="23" t="str">
        <f>IF(WeekStart="Sunday","Zondag","Maandag")</f>
        <v>Maandag</v>
      </c>
      <c r="C33" s="17" t="str">
        <f>IF(TEXT(C34,"dddd")="Monday","Maandag","Dinsdag")</f>
        <v>Dinsdag</v>
      </c>
      <c r="D33" s="17" t="str">
        <f>IF(TEXT(D34,"dddd")="Tuesday","Dinsdag","Woensdag")</f>
        <v>Woensdag</v>
      </c>
      <c r="E33" s="17" t="str">
        <f>IF(TEXT(E34,"dddd")="Wednesday","Woensdag","Donderdag")</f>
        <v>Donderdag</v>
      </c>
      <c r="F33" s="17" t="str">
        <f>IF(TEXT(F34,"dddd")="Thursday","Donderdag","Vrijdag")</f>
        <v>Vrijdag</v>
      </c>
      <c r="G33" s="17" t="str">
        <f>IF(TEXT(G34,"dddd")="Friday","Vrijdag","Zaterdag")</f>
        <v>Zaterdag</v>
      </c>
      <c r="H33" s="24" t="str">
        <f>IF(TEXT(H34,"dddd")="Saturday","Zaterdag","Zondag")</f>
        <v>Zondag</v>
      </c>
    </row>
    <row r="34" spans="1:12" s="4" customFormat="1" ht="19.5" customHeight="1" x14ac:dyDescent="0.2">
      <c r="B34" s="25">
        <f t="array" ref="B34:H34">DaysAndWeeks+DATE(CalendarYear,10,1)-WEEKDAY(DATE(CalendarYear,10,1),(WeekStart="Monday")+1)+1</f>
        <v>45565</v>
      </c>
      <c r="C34" s="26">
        <v>45566</v>
      </c>
      <c r="D34" s="26">
        <v>45567</v>
      </c>
      <c r="E34" s="26">
        <v>45568</v>
      </c>
      <c r="F34" s="26">
        <v>45569</v>
      </c>
      <c r="G34" s="26">
        <v>45570</v>
      </c>
      <c r="H34" s="27">
        <v>45571</v>
      </c>
    </row>
    <row r="35" spans="1:12" s="3" customFormat="1" ht="48" customHeight="1" x14ac:dyDescent="0.2">
      <c r="B35" s="28" t="s">
        <v>7</v>
      </c>
      <c r="D35" s="3" t="s">
        <v>37</v>
      </c>
      <c r="H35" s="29"/>
    </row>
    <row r="36" spans="1:12" s="4" customFormat="1" ht="19.5" customHeight="1" x14ac:dyDescent="0.2">
      <c r="B36" s="41">
        <f t="array" ref="B36:H36">DaysAndWeeks+DATE(CalendarYear,10,1)-WEEKDAY(DATE(CalendarYear,10,1),(WeekStart="Monday")+1)+8</f>
        <v>45572</v>
      </c>
      <c r="C36" s="15">
        <v>45573</v>
      </c>
      <c r="D36" s="15">
        <v>45574</v>
      </c>
      <c r="E36" s="15">
        <v>45575</v>
      </c>
      <c r="F36" s="15">
        <v>45576</v>
      </c>
      <c r="G36" s="15">
        <v>45577</v>
      </c>
      <c r="H36" s="42">
        <v>45578</v>
      </c>
    </row>
    <row r="37" spans="1:12" s="3" customFormat="1" ht="48" customHeight="1" x14ac:dyDescent="0.2">
      <c r="B37" s="43"/>
      <c r="C37" s="16"/>
      <c r="D37" s="16"/>
      <c r="E37" s="16"/>
      <c r="F37" s="16"/>
      <c r="G37" s="16"/>
      <c r="H37" s="44"/>
    </row>
    <row r="38" spans="1:12" s="4" customFormat="1" ht="19.5" customHeight="1" x14ac:dyDescent="0.2">
      <c r="B38" s="25">
        <f t="array" ref="B38:H38">DaysAndWeeks+DATE(CalendarYear,10,1)-WEEKDAY(DATE(CalendarYear,10,1),(WeekStart="Monday")+1)+15</f>
        <v>45579</v>
      </c>
      <c r="C38" s="26">
        <v>45580</v>
      </c>
      <c r="D38" s="26">
        <v>45581</v>
      </c>
      <c r="E38" s="26">
        <v>45582</v>
      </c>
      <c r="F38" s="26">
        <v>45583</v>
      </c>
      <c r="G38" s="26">
        <v>45584</v>
      </c>
      <c r="H38" s="27">
        <v>45585</v>
      </c>
    </row>
    <row r="39" spans="1:12" s="3" customFormat="1" ht="48" customHeight="1" x14ac:dyDescent="0.2">
      <c r="B39" s="28"/>
      <c r="C39" s="3" t="s">
        <v>8</v>
      </c>
      <c r="D39" s="3" t="s">
        <v>53</v>
      </c>
      <c r="F39" s="3" t="s">
        <v>9</v>
      </c>
      <c r="H39" s="29"/>
    </row>
    <row r="40" spans="1:12" s="4" customFormat="1" ht="19.5" customHeight="1" x14ac:dyDescent="0.2">
      <c r="B40" s="41">
        <f t="array" ref="B40:H40">DaysAndWeeks+DATE(CalendarYear,10,1)-WEEKDAY(DATE(CalendarYear,10,1),(WeekStart="Monday")+1)+22</f>
        <v>45586</v>
      </c>
      <c r="C40" s="15">
        <v>45587</v>
      </c>
      <c r="D40" s="15">
        <v>45588</v>
      </c>
      <c r="E40" s="15">
        <v>45589</v>
      </c>
      <c r="F40" s="15">
        <v>45590</v>
      </c>
      <c r="G40" s="15">
        <v>45591</v>
      </c>
      <c r="H40" s="42">
        <v>45592</v>
      </c>
    </row>
    <row r="41" spans="1:12" s="3" customFormat="1" ht="48" customHeight="1" x14ac:dyDescent="0.2">
      <c r="B41" s="43" t="s">
        <v>10</v>
      </c>
      <c r="C41" s="16" t="s">
        <v>10</v>
      </c>
      <c r="D41" s="16" t="s">
        <v>10</v>
      </c>
      <c r="E41" s="16" t="s">
        <v>10</v>
      </c>
      <c r="F41" s="16" t="s">
        <v>10</v>
      </c>
      <c r="G41" s="16"/>
      <c r="H41" s="44"/>
    </row>
    <row r="42" spans="1:12" s="4" customFormat="1" ht="19.5" customHeight="1" x14ac:dyDescent="0.2">
      <c r="B42" s="25">
        <f t="array" ref="B42:H42">DaysAndWeeks+DATE(CalendarYear,10,1)-WEEKDAY(DATE(CalendarYear,10,1),(WeekStart="Monday")+1)+29</f>
        <v>45593</v>
      </c>
      <c r="C42" s="26">
        <v>45594</v>
      </c>
      <c r="D42" s="26">
        <v>45595</v>
      </c>
      <c r="E42" s="26">
        <v>45596</v>
      </c>
      <c r="F42" s="26">
        <v>45597</v>
      </c>
      <c r="G42" s="26">
        <v>45598</v>
      </c>
      <c r="H42" s="27">
        <v>45599</v>
      </c>
    </row>
    <row r="43" spans="1:12" s="3" customFormat="1" ht="48" customHeight="1" x14ac:dyDescent="0.2">
      <c r="B43" s="28"/>
      <c r="H43" s="29"/>
    </row>
    <row r="44" spans="1:12" s="4" customFormat="1" ht="19.5" customHeight="1" x14ac:dyDescent="0.2">
      <c r="B44" s="41">
        <f t="array" ref="B44:C44">DaysAndWeeks+DATE(CalendarYear,10,1)-WEEKDAY(DATE(CalendarYear,10,1),(WeekStart="Monday")+1)+36</f>
        <v>45600</v>
      </c>
      <c r="C44" s="15">
        <v>45601</v>
      </c>
      <c r="D44" s="63" t="s">
        <v>6</v>
      </c>
      <c r="E44" s="63"/>
      <c r="F44" s="63"/>
      <c r="G44" s="63"/>
      <c r="H44" s="64"/>
    </row>
    <row r="45" spans="1:12" s="3" customFormat="1" ht="48" customHeight="1" x14ac:dyDescent="0.2">
      <c r="B45" s="43"/>
      <c r="C45" s="16"/>
      <c r="D45" s="65"/>
      <c r="E45" s="65"/>
      <c r="F45" s="65"/>
      <c r="G45" s="65"/>
      <c r="H45" s="66"/>
    </row>
    <row r="46" spans="1:12" ht="15" thickBot="1" x14ac:dyDescent="0.25">
      <c r="B46" s="34"/>
      <c r="C46" s="35"/>
      <c r="D46" s="35"/>
      <c r="E46" s="35"/>
      <c r="F46" s="35"/>
      <c r="G46" s="35"/>
      <c r="H46" s="36"/>
    </row>
    <row r="47" spans="1:12" ht="55.15" customHeight="1" thickTop="1" x14ac:dyDescent="0.2">
      <c r="B47" s="67" t="str">
        <f>"November "&amp;CalendarYear</f>
        <v>November 2024</v>
      </c>
      <c r="C47" s="68"/>
      <c r="D47" s="68"/>
      <c r="E47" s="21"/>
      <c r="F47" s="21"/>
      <c r="G47" s="21"/>
      <c r="H47" s="22"/>
    </row>
    <row r="48" spans="1:12" s="2" customFormat="1" ht="19.5" customHeight="1" thickBot="1" x14ac:dyDescent="0.25">
      <c r="A48" s="1"/>
      <c r="B48" s="23" t="str">
        <f>IF(WeekStart="Sunday","Zondag","Maandag")</f>
        <v>Maandag</v>
      </c>
      <c r="C48" s="17" t="str">
        <f>IF(TEXT(C49,"dddd")="Monday","Maandag","Dinsdag")</f>
        <v>Dinsdag</v>
      </c>
      <c r="D48" s="17" t="str">
        <f>IF(TEXT(D49,"dddd")="Tuesday","Dinsdag","Woensdag")</f>
        <v>Woensdag</v>
      </c>
      <c r="E48" s="17" t="str">
        <f>IF(TEXT(E49,"dddd")="Wednesday","Woensdag","Donderdag")</f>
        <v>Donderdag</v>
      </c>
      <c r="F48" s="17" t="str">
        <f>IF(TEXT(F49,"dddd")="Thursday","Donderdag","Vrijdag")</f>
        <v>Vrijdag</v>
      </c>
      <c r="G48" s="17" t="str">
        <f>IF(TEXT(G49,"dddd")="Friday","Vrijdag","Zaterdag")</f>
        <v>Zaterdag</v>
      </c>
      <c r="H48" s="24" t="str">
        <f>IF(TEXT(H49,"dddd")="Saturday","Zaterdag","Zondag")</f>
        <v>Zondag</v>
      </c>
      <c r="K48" s="56"/>
      <c r="L48" s="56"/>
    </row>
    <row r="49" spans="1:12" s="4" customFormat="1" ht="19.5" customHeight="1" x14ac:dyDescent="0.2">
      <c r="B49" s="25">
        <f t="array" ref="B49:H49">DaysAndWeeks+DATE(CalendarYear,11,1)-WEEKDAY(DATE(CalendarYear,11,1),(WeekStart="Monday")+1)+1</f>
        <v>45593</v>
      </c>
      <c r="C49" s="26">
        <v>45594</v>
      </c>
      <c r="D49" s="26">
        <v>45595</v>
      </c>
      <c r="E49" s="26">
        <v>45596</v>
      </c>
      <c r="F49" s="26">
        <v>45597</v>
      </c>
      <c r="G49" s="26">
        <v>45598</v>
      </c>
      <c r="H49" s="27">
        <v>45599</v>
      </c>
      <c r="K49" s="19"/>
      <c r="L49" s="19"/>
    </row>
    <row r="50" spans="1:12" s="3" customFormat="1" ht="48" customHeight="1" x14ac:dyDescent="0.2">
      <c r="B50" s="28"/>
      <c r="H50" s="29"/>
      <c r="K50" s="20"/>
      <c r="L50" s="20"/>
    </row>
    <row r="51" spans="1:12" s="4" customFormat="1" ht="19.5" customHeight="1" x14ac:dyDescent="0.2">
      <c r="B51" s="45">
        <f t="array" ref="B51:H51">DaysAndWeeks+DATE(CalendarYear,11,1)-WEEKDAY(DATE(CalendarYear,11,1),(WeekStart="Monday")+1)+8</f>
        <v>45600</v>
      </c>
      <c r="C51" s="13">
        <v>45601</v>
      </c>
      <c r="D51" s="13">
        <v>45602</v>
      </c>
      <c r="E51" s="13">
        <v>45603</v>
      </c>
      <c r="F51" s="13">
        <v>45604</v>
      </c>
      <c r="G51" s="13">
        <v>45605</v>
      </c>
      <c r="H51" s="46">
        <v>45606</v>
      </c>
      <c r="K51" s="20"/>
    </row>
    <row r="52" spans="1:12" s="3" customFormat="1" ht="48" customHeight="1" x14ac:dyDescent="0.2">
      <c r="B52" s="47"/>
      <c r="C52" s="14"/>
      <c r="D52" s="50"/>
      <c r="E52" s="14"/>
      <c r="F52" s="14"/>
      <c r="G52" s="14"/>
      <c r="H52" s="48"/>
      <c r="K52" s="18"/>
    </row>
    <row r="53" spans="1:12" s="4" customFormat="1" ht="19.5" customHeight="1" x14ac:dyDescent="0.2">
      <c r="B53" s="25">
        <f t="array" ref="B53:H53">DaysAndWeeks+DATE(CalendarYear,11,1)-WEEKDAY(DATE(CalendarYear,11,1),(WeekStart="Monday")+1)+15</f>
        <v>45607</v>
      </c>
      <c r="C53" s="26">
        <v>45608</v>
      </c>
      <c r="D53" s="26">
        <v>45609</v>
      </c>
      <c r="E53" s="26">
        <v>45610</v>
      </c>
      <c r="F53" s="26">
        <v>45611</v>
      </c>
      <c r="G53" s="26">
        <v>45612</v>
      </c>
      <c r="H53" s="27">
        <v>45613</v>
      </c>
    </row>
    <row r="54" spans="1:12" s="3" customFormat="1" ht="48" customHeight="1" x14ac:dyDescent="0.2">
      <c r="B54" s="28"/>
      <c r="C54" s="52"/>
      <c r="E54" s="3" t="s">
        <v>34</v>
      </c>
      <c r="F54" s="3" t="s">
        <v>34</v>
      </c>
      <c r="H54" s="29"/>
    </row>
    <row r="55" spans="1:12" s="4" customFormat="1" ht="19.5" customHeight="1" x14ac:dyDescent="0.2">
      <c r="B55" s="45">
        <f t="array" ref="B55:H55">DaysAndWeeks+DATE(CalendarYear,11,1)-WEEKDAY(DATE(CalendarYear,11,1),(WeekStart="Monday")+1)+22</f>
        <v>45614</v>
      </c>
      <c r="C55" s="13">
        <v>45615</v>
      </c>
      <c r="D55" s="13">
        <v>45616</v>
      </c>
      <c r="E55" s="13">
        <v>45617</v>
      </c>
      <c r="F55" s="13">
        <v>45618</v>
      </c>
      <c r="G55" s="13">
        <v>45619</v>
      </c>
      <c r="H55" s="46">
        <v>45620</v>
      </c>
    </row>
    <row r="56" spans="1:12" s="3" customFormat="1" ht="48" customHeight="1" x14ac:dyDescent="0.2">
      <c r="B56" s="47"/>
      <c r="C56" s="14"/>
      <c r="D56" s="14"/>
      <c r="E56" s="14"/>
      <c r="F56" s="14" t="s">
        <v>11</v>
      </c>
      <c r="G56" s="14"/>
      <c r="H56" s="48"/>
    </row>
    <row r="57" spans="1:12" s="4" customFormat="1" ht="19.5" customHeight="1" x14ac:dyDescent="0.2">
      <c r="B57" s="25">
        <f t="array" ref="B57:H57">DaysAndWeeks+DATE(CalendarYear,11,1)-WEEKDAY(DATE(CalendarYear,11,1),(WeekStart="Monday")+1)+29</f>
        <v>45621</v>
      </c>
      <c r="C57" s="26">
        <v>45622</v>
      </c>
      <c r="D57" s="26">
        <v>45623</v>
      </c>
      <c r="E57" s="26">
        <v>45624</v>
      </c>
      <c r="F57" s="26">
        <v>45625</v>
      </c>
      <c r="G57" s="26">
        <v>45626</v>
      </c>
      <c r="H57" s="27">
        <v>45627</v>
      </c>
    </row>
    <row r="58" spans="1:12" s="3" customFormat="1" ht="48" customHeight="1" x14ac:dyDescent="0.2">
      <c r="B58" s="28"/>
      <c r="H58" s="29"/>
    </row>
    <row r="59" spans="1:12" s="4" customFormat="1" ht="19.5" customHeight="1" x14ac:dyDescent="0.2">
      <c r="B59" s="45">
        <f t="array" ref="B59:C59">DaysAndWeeks+DATE(CalendarYear,11,1)-WEEKDAY(DATE(CalendarYear,11,1),(WeekStart="Monday")+1)+36</f>
        <v>45628</v>
      </c>
      <c r="C59" s="13">
        <v>45629</v>
      </c>
      <c r="D59" s="57" t="s">
        <v>6</v>
      </c>
      <c r="E59" s="57"/>
      <c r="F59" s="57"/>
      <c r="G59" s="57"/>
      <c r="H59" s="58"/>
    </row>
    <row r="60" spans="1:12" s="3" customFormat="1" ht="48" customHeight="1" x14ac:dyDescent="0.2">
      <c r="B60" s="47"/>
      <c r="C60" s="14"/>
      <c r="D60" s="59"/>
      <c r="E60" s="59"/>
      <c r="F60" s="59"/>
      <c r="G60" s="59"/>
      <c r="H60" s="60"/>
    </row>
    <row r="61" spans="1:12" ht="15" thickBot="1" x14ac:dyDescent="0.25">
      <c r="B61" s="34"/>
      <c r="C61" s="35"/>
      <c r="D61" s="35"/>
      <c r="E61" s="35"/>
      <c r="F61" s="35"/>
      <c r="G61" s="35"/>
      <c r="H61" s="36"/>
    </row>
    <row r="62" spans="1:12" ht="55.15" customHeight="1" thickTop="1" x14ac:dyDescent="0.2">
      <c r="B62" s="61" t="str">
        <f>"December "&amp;CalendarYear</f>
        <v>December 2024</v>
      </c>
      <c r="C62" s="62"/>
      <c r="D62" s="62"/>
      <c r="E62" s="21"/>
      <c r="F62" s="21"/>
      <c r="G62" s="21"/>
      <c r="H62" s="22"/>
    </row>
    <row r="63" spans="1:12" s="2" customFormat="1" ht="19.5" customHeight="1" thickBot="1" x14ac:dyDescent="0.25">
      <c r="A63" s="1"/>
      <c r="B63" s="23" t="str">
        <f>IF(WeekStart="Sunday","Zondag","Maandag")</f>
        <v>Maandag</v>
      </c>
      <c r="C63" s="17" t="str">
        <f>IF(TEXT(C64,"dddd")="Monday","Maandag","Dinsdag")</f>
        <v>Dinsdag</v>
      </c>
      <c r="D63" s="17" t="str">
        <f>IF(TEXT(D64,"dddd")="Tuesday","Dinsdag","Woensdag")</f>
        <v>Woensdag</v>
      </c>
      <c r="E63" s="17" t="str">
        <f>IF(TEXT(E64,"dddd")="Wednesday","Woensdag","Donderdag")</f>
        <v>Donderdag</v>
      </c>
      <c r="F63" s="17" t="str">
        <f>IF(TEXT(F64,"dddd")="Thursday","Donderdag","Vrijdag")</f>
        <v>Vrijdag</v>
      </c>
      <c r="G63" s="17" t="str">
        <f>IF(TEXT(G64,"dddd")="Friday","Vrijdag","Zaterdag")</f>
        <v>Zaterdag</v>
      </c>
      <c r="H63" s="24" t="str">
        <f>IF(TEXT(H64,"dddd")="Saturday","Zaterdag","Zondag")</f>
        <v>Zondag</v>
      </c>
    </row>
    <row r="64" spans="1:12" s="4" customFormat="1" ht="19.5" customHeight="1" x14ac:dyDescent="0.2">
      <c r="B64" s="25">
        <f t="array" ref="B64:H64">DaysAndWeeks+DATE(CalendarYear,12,1)-WEEKDAY(DATE(CalendarYear,12,1),(WeekStart="Monday")+1)+1</f>
        <v>45621</v>
      </c>
      <c r="C64" s="26">
        <v>45622</v>
      </c>
      <c r="D64" s="26">
        <v>45623</v>
      </c>
      <c r="E64" s="26">
        <v>45624</v>
      </c>
      <c r="F64" s="26">
        <v>45625</v>
      </c>
      <c r="G64" s="26">
        <v>45626</v>
      </c>
      <c r="H64" s="27">
        <v>45627</v>
      </c>
    </row>
    <row r="65" spans="2:8" s="3" customFormat="1" ht="48" customHeight="1" x14ac:dyDescent="0.2">
      <c r="B65" s="28"/>
      <c r="H65" s="29"/>
    </row>
    <row r="66" spans="2:8" s="4" customFormat="1" ht="19.5" customHeight="1" x14ac:dyDescent="0.2">
      <c r="B66" s="41">
        <f t="array" ref="B66:H66">DaysAndWeeks+DATE(CalendarYear,12,1)-WEEKDAY(DATE(CalendarYear,12,1),(WeekStart="Monday")+1)+8</f>
        <v>45628</v>
      </c>
      <c r="C66" s="15">
        <v>45629</v>
      </c>
      <c r="D66" s="15">
        <v>45630</v>
      </c>
      <c r="E66" s="15">
        <v>45631</v>
      </c>
      <c r="F66" s="15">
        <v>45632</v>
      </c>
      <c r="G66" s="15">
        <v>45633</v>
      </c>
      <c r="H66" s="42">
        <v>45634</v>
      </c>
    </row>
    <row r="67" spans="2:8" s="3" customFormat="1" ht="48" customHeight="1" x14ac:dyDescent="0.2">
      <c r="B67" s="43" t="s">
        <v>38</v>
      </c>
      <c r="C67" s="16"/>
      <c r="D67" s="16"/>
      <c r="E67" s="16"/>
      <c r="F67" s="16"/>
      <c r="G67" s="16"/>
      <c r="H67" s="44"/>
    </row>
    <row r="68" spans="2:8" s="4" customFormat="1" ht="19.5" customHeight="1" x14ac:dyDescent="0.2">
      <c r="B68" s="25">
        <f t="array" ref="B68:H68">DaysAndWeeks+DATE(CalendarYear,12,1)-WEEKDAY(DATE(CalendarYear,12,1),(WeekStart="Monday")+1)+15</f>
        <v>45635</v>
      </c>
      <c r="C68" s="26">
        <v>45636</v>
      </c>
      <c r="D68" s="26">
        <v>45637</v>
      </c>
      <c r="E68" s="26">
        <v>45638</v>
      </c>
      <c r="F68" s="26">
        <v>45639</v>
      </c>
      <c r="G68" s="26">
        <v>45640</v>
      </c>
      <c r="H68" s="27">
        <v>45641</v>
      </c>
    </row>
    <row r="69" spans="2:8" s="3" customFormat="1" ht="48" customHeight="1" x14ac:dyDescent="0.2">
      <c r="B69" s="28" t="s">
        <v>39</v>
      </c>
      <c r="H69" s="29"/>
    </row>
    <row r="70" spans="2:8" s="4" customFormat="1" ht="19.5" customHeight="1" x14ac:dyDescent="0.2">
      <c r="B70" s="41">
        <f t="array" ref="B70:H70">DaysAndWeeks+DATE(CalendarYear,12,1)-WEEKDAY(DATE(CalendarYear,12,1),(WeekStart="Monday")+1)+22</f>
        <v>45642</v>
      </c>
      <c r="C70" s="15">
        <v>45643</v>
      </c>
      <c r="D70" s="15">
        <v>45644</v>
      </c>
      <c r="E70" s="15">
        <v>45645</v>
      </c>
      <c r="F70" s="15">
        <v>45646</v>
      </c>
      <c r="G70" s="15">
        <v>45647</v>
      </c>
      <c r="H70" s="42">
        <v>45648</v>
      </c>
    </row>
    <row r="71" spans="2:8" s="3" customFormat="1" ht="48" customHeight="1" x14ac:dyDescent="0.2">
      <c r="B71" s="43" t="s">
        <v>40</v>
      </c>
      <c r="C71" s="16"/>
      <c r="D71" s="16"/>
      <c r="E71" s="16"/>
      <c r="F71" s="16" t="s">
        <v>41</v>
      </c>
      <c r="G71" s="16"/>
      <c r="H71" s="44"/>
    </row>
    <row r="72" spans="2:8" s="4" customFormat="1" ht="19.5" customHeight="1" x14ac:dyDescent="0.2">
      <c r="B72" s="25">
        <f t="array" ref="B72:H72">DaysAndWeeks+DATE(CalendarYear,12,1)-WEEKDAY(DATE(CalendarYear,12,1),(WeekStart="Monday")+1)+29</f>
        <v>45649</v>
      </c>
      <c r="C72" s="26">
        <v>45650</v>
      </c>
      <c r="D72" s="26">
        <v>45651</v>
      </c>
      <c r="E72" s="26">
        <v>45652</v>
      </c>
      <c r="F72" s="26">
        <v>45653</v>
      </c>
      <c r="G72" s="26">
        <v>45654</v>
      </c>
      <c r="H72" s="27">
        <v>45655</v>
      </c>
    </row>
    <row r="73" spans="2:8" s="3" customFormat="1" ht="48" customHeight="1" x14ac:dyDescent="0.2">
      <c r="B73" s="28" t="s">
        <v>12</v>
      </c>
      <c r="C73" s="3" t="s">
        <v>12</v>
      </c>
      <c r="D73" s="3" t="s">
        <v>12</v>
      </c>
      <c r="E73" s="3" t="s">
        <v>12</v>
      </c>
      <c r="F73" s="3" t="s">
        <v>12</v>
      </c>
      <c r="G73" s="3" t="s">
        <v>12</v>
      </c>
      <c r="H73" s="29" t="s">
        <v>12</v>
      </c>
    </row>
    <row r="74" spans="2:8" s="4" customFormat="1" ht="19.5" customHeight="1" x14ac:dyDescent="0.2">
      <c r="B74" s="41">
        <f t="array" ref="B74:C74">DaysAndWeeks+DATE(CalendarYear,12,1)-WEEKDAY(DATE(CalendarYear,12,1),(WeekStart="Monday")+1)+36</f>
        <v>45656</v>
      </c>
      <c r="C74" s="15">
        <v>45657</v>
      </c>
      <c r="D74" s="63" t="s">
        <v>6</v>
      </c>
      <c r="E74" s="63"/>
      <c r="F74" s="63"/>
      <c r="G74" s="63"/>
      <c r="H74" s="64"/>
    </row>
    <row r="75" spans="2:8" s="3" customFormat="1" ht="48" customHeight="1" x14ac:dyDescent="0.2">
      <c r="B75" s="43"/>
      <c r="C75" s="16"/>
      <c r="D75" s="65"/>
      <c r="E75" s="65"/>
      <c r="F75" s="65"/>
      <c r="G75" s="65"/>
      <c r="H75" s="66"/>
    </row>
    <row r="76" spans="2:8" ht="15" thickBot="1" x14ac:dyDescent="0.25">
      <c r="B76" s="34"/>
      <c r="C76" s="35"/>
      <c r="D76" s="35"/>
      <c r="E76" s="35"/>
      <c r="F76" s="35"/>
      <c r="G76" s="35"/>
      <c r="H76" s="36"/>
    </row>
    <row r="77" spans="2:8" ht="15" thickTop="1" x14ac:dyDescent="0.2"/>
  </sheetData>
  <mergeCells count="18">
    <mergeCell ref="K18:L18"/>
    <mergeCell ref="B2:D2"/>
    <mergeCell ref="K3:L3"/>
    <mergeCell ref="D14:H14"/>
    <mergeCell ref="D15:H15"/>
    <mergeCell ref="B17:D17"/>
    <mergeCell ref="D75:H75"/>
    <mergeCell ref="D29:H29"/>
    <mergeCell ref="D30:H30"/>
    <mergeCell ref="B32:D32"/>
    <mergeCell ref="D44:H44"/>
    <mergeCell ref="D45:H45"/>
    <mergeCell ref="B47:D47"/>
    <mergeCell ref="K48:L48"/>
    <mergeCell ref="D59:H59"/>
    <mergeCell ref="D60:H60"/>
    <mergeCell ref="B62:D62"/>
    <mergeCell ref="D74:H74"/>
  </mergeCells>
  <conditionalFormatting sqref="B4:G4">
    <cfRule type="expression" dxfId="25" priority="13">
      <formula>DAY(B4)&gt;8</formula>
    </cfRule>
  </conditionalFormatting>
  <conditionalFormatting sqref="B19:G19">
    <cfRule type="expression" dxfId="24" priority="11">
      <formula>DAY(B19)&gt;8</formula>
    </cfRule>
  </conditionalFormatting>
  <conditionalFormatting sqref="B34:G34">
    <cfRule type="expression" dxfId="23" priority="3">
      <formula>DAY(B34)&gt;8</formula>
    </cfRule>
  </conditionalFormatting>
  <conditionalFormatting sqref="B49:G49">
    <cfRule type="expression" dxfId="22" priority="7">
      <formula>DAY(B49)&gt;8</formula>
    </cfRule>
  </conditionalFormatting>
  <conditionalFormatting sqref="B64:G64">
    <cfRule type="expression" dxfId="21" priority="1">
      <formula>DAY(B64)&gt;8</formula>
    </cfRule>
  </conditionalFormatting>
  <conditionalFormatting sqref="B12:H12 B14:C14">
    <cfRule type="expression" dxfId="20" priority="14">
      <formula>AND(DAY(B12)&gt;=1,DAY(B12)&lt;=15)</formula>
    </cfRule>
  </conditionalFormatting>
  <conditionalFormatting sqref="B27:H27 B29:C29">
    <cfRule type="expression" dxfId="19" priority="12">
      <formula>AND(DAY(B27)&gt;=1,DAY(B27)&lt;=15)</formula>
    </cfRule>
  </conditionalFormatting>
  <conditionalFormatting sqref="B42:H42 B44:C44">
    <cfRule type="expression" dxfId="18" priority="4">
      <formula>AND(DAY(B42)&gt;=1,DAY(B42)&lt;=15)</formula>
    </cfRule>
  </conditionalFormatting>
  <conditionalFormatting sqref="B57:H57 B59:C59">
    <cfRule type="expression" dxfId="17" priority="8">
      <formula>AND(DAY(B57)&gt;=1,DAY(B57)&lt;=15)</formula>
    </cfRule>
  </conditionalFormatting>
  <conditionalFormatting sqref="B72:H72 B74:C74">
    <cfRule type="expression" dxfId="16" priority="2">
      <formula>AND(DAY(B72)&gt;=1,DAY(B72)&lt;=15)</formula>
    </cfRule>
  </conditionalFormatting>
  <dataValidations count="13"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 B19 B34 B49 B64" xr:uid="{DE181F9B-9231-4038-A061-24C9121FB532}"/>
    <dataValidation allowBlank="1" showInputMessage="1" showErrorMessage="1" prompt="The year in this cell is automatically updated based on year entered in January worksheet. Calendar below has dates for previous and next month with lighter font shade" sqref="B2:D2 B17:D17 B32:D32 B47:D47 B62:D62" xr:uid="{DAD6EE0C-5447-4731-BF97-ECE2715F3B32}"/>
    <dataValidation allowBlank="1" showInputMessage="1" showErrorMessage="1" prompt="Enter year and select calendar start day in cells below. These Calendar Settings cells will not print" sqref="K3" xr:uid="{FB364428-A256-4B92-BF25-70CD8119E8CA}"/>
    <dataValidation allowBlank="1" showInputMessage="1" prompt="Enter monthly Notes in cell below" sqref="D14:H14 D29:H29 D44:H44 D59:H59 D74:H74" xr:uid="{4DF28609-7D0B-4B40-8F1E-A7AA9CD0CE5F}"/>
    <dataValidation allowBlank="1" showInputMessage="1" prompt="Enter monthly Notes in this cell" sqref="D15:H15 D30:H30 D45:H45 D60:H60 D75:H75" xr:uid="{E022D71D-5FBC-418F-845B-5AC216F97D11}"/>
    <dataValidation allowBlank="1" showInputMessage="1" showErrorMessage="1" prompt="This row &amp; rows 7, 9, 11, 13, &amp; 15 are cells for entering daily notes related to the calendar day in the cell above." sqref="B5 B20 B35 B50 B65" xr:uid="{4F75C454-C4C4-44E0-AA85-A72EA3B1AE73}"/>
    <dataValidation allowBlank="1" showInputMessage="1" showErrorMessage="1" prompt="Automatically determined weekday" sqref="C3:H3 C18:H18 C33:H33 C48:H48 C63:H63" xr:uid="{C358D19F-3A60-419F-9337-57F3854DB84C}"/>
    <dataValidation allowBlank="1" showInputMessage="1" showErrorMessage="1" prompt="This row contains weekday names for this calendar. This cell contains the starting day of the week. To change week start day, enter a new weekday in cell L5, in this worksheet." sqref="B3 B18 B33 B48 B63" xr:uid="{48E97D4E-E1F7-44BB-B3D5-46EF4D2C05EE}"/>
    <dataValidation allowBlank="1" showInputMessage="1" showErrorMessage="1" prompt="Enter year in this cell" sqref="K5" xr:uid="{1FB09DD1-BC69-4F53-892E-2756F385D97D}"/>
    <dataValidation allowBlank="1" showInputMessage="1" showErrorMessage="1" prompt="Select week start day in cell below" sqref="L4" xr:uid="{81171BCD-A196-4AC9-84A4-01E6EA9B59C6}"/>
    <dataValidation allowBlank="1" showInputMessage="1" showErrorMessage="1" prompt="Enter year in cell below" sqref="K4" xr:uid="{EF74E669-15D6-4904-A1AB-44D8FA784914}"/>
    <dataValidation allowBlank="1" showInputMessage="1" showErrorMessage="1" prompt="Create a custom one-month calendar in this workbook. Customize year and starting day of the week for all months with this January worksheet. Each month is on a separate worksheet." sqref="A1" xr:uid="{35471768-D266-480D-BE9D-6E6571FF66AE}"/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L5" xr:uid="{DAAE6EE4-4BD3-46A7-B5E8-72D1A2108BA8}">
      <formula1>"Sunday, Monday"</formula1>
    </dataValidation>
  </dataValidations>
  <printOptions horizontalCentered="1"/>
  <pageMargins left="0.23622047244094491" right="0.23622047244094491" top="0.31496062992125984" bottom="0.31496062992125984" header="0.31496062992125984" footer="0.31496062992125984"/>
  <pageSetup fitToHeight="0" orientation="landscape" r:id="rId1"/>
  <headerFooter differentFirst="1"/>
  <rowBreaks count="4" manualBreakCount="4">
    <brk id="16" min="1" max="7" man="1"/>
    <brk id="31" min="1" max="7" man="1"/>
    <brk id="46" min="1" max="7" man="1"/>
    <brk id="61" min="1" max="7" man="1"/>
  </rowBreaks>
  <colBreaks count="2" manualBreakCount="2">
    <brk id="1" max="1048575" man="1"/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A1:L122"/>
  <sheetViews>
    <sheetView showGridLines="0" tabSelected="1" topLeftCell="A107" zoomScaleNormal="100" workbookViewId="0">
      <selection activeCell="F50" sqref="F50"/>
    </sheetView>
  </sheetViews>
  <sheetFormatPr defaultColWidth="8.77734375" defaultRowHeight="14.25" x14ac:dyDescent="0.2"/>
  <cols>
    <col min="1" max="1" width="1.77734375" style="1" customWidth="1"/>
    <col min="2" max="8" width="15.44140625" style="1" customWidth="1"/>
    <col min="9" max="9" width="1.77734375" style="1" customWidth="1"/>
    <col min="10" max="10" width="5" style="1" customWidth="1"/>
    <col min="11" max="12" width="12.44140625" style="1" customWidth="1"/>
    <col min="13" max="13" width="1.77734375" style="1" customWidth="1"/>
    <col min="14" max="16384" width="8.77734375" style="1"/>
  </cols>
  <sheetData>
    <row r="1" spans="1:12" ht="9" customHeight="1" thickBot="1" x14ac:dyDescent="0.25">
      <c r="I1" s="1" t="s">
        <v>0</v>
      </c>
    </row>
    <row r="2" spans="1:12" ht="55.15" customHeight="1" thickTop="1" x14ac:dyDescent="0.2">
      <c r="B2" s="70" t="str">
        <f>"Januari "&amp;CalendarYear</f>
        <v>Januari 2025</v>
      </c>
      <c r="C2" s="71"/>
      <c r="D2" s="71"/>
      <c r="E2" s="21"/>
      <c r="F2" s="21"/>
      <c r="G2" s="21"/>
      <c r="H2" s="22"/>
    </row>
    <row r="3" spans="1:12" s="2" customFormat="1" ht="19.5" customHeight="1" thickBot="1" x14ac:dyDescent="0.25">
      <c r="A3" s="1"/>
      <c r="B3" s="23" t="str">
        <f>IF(WeekStart="Sunday","Zondag","Maandag")</f>
        <v>Maandag</v>
      </c>
      <c r="C3" s="17" t="str">
        <f>IF(TEXT(C4,"dddd")="Monday","Maandag","Dinsdag")</f>
        <v>Dinsdag</v>
      </c>
      <c r="D3" s="17" t="str">
        <f>IF(TEXT(D4,"dddd")="Tuesday","Dinsdag","Woensdag")</f>
        <v>Woensdag</v>
      </c>
      <c r="E3" s="17" t="str">
        <f>IF(TEXT(E4,"dddd")="Wednesday","Woensdag","Donderdag")</f>
        <v>Donderdag</v>
      </c>
      <c r="F3" s="17" t="str">
        <f>IF(TEXT(F4,"dddd")="Thursday","Donderdag","Vrijdag")</f>
        <v>Vrijdag</v>
      </c>
      <c r="G3" s="17" t="str">
        <f>IF(TEXT(G4,"dddd")="Friday","Vrijdag","Zaterdag")</f>
        <v>Zaterdag</v>
      </c>
      <c r="H3" s="24" t="str">
        <f>IF(TEXT(H4,"dddd")="Saturday","Zaterdag","Zondag")</f>
        <v>Zondag</v>
      </c>
      <c r="K3" s="69" t="s">
        <v>1</v>
      </c>
      <c r="L3" s="69"/>
    </row>
    <row r="4" spans="1:12" s="4" customFormat="1" ht="19.5" customHeight="1" x14ac:dyDescent="0.2">
      <c r="B4" s="25">
        <f t="array" ref="B4:H4">DaysAndWeeks+DATE(CalendarYear,1,1)-WEEKDAY(DATE(CalendarYear,1,1),(WeekStart="Monday")+1)+1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7">
        <v>45662</v>
      </c>
      <c r="K4" s="9" t="s">
        <v>2</v>
      </c>
      <c r="L4" s="10" t="s">
        <v>3</v>
      </c>
    </row>
    <row r="5" spans="1:12" s="3" customFormat="1" ht="48" customHeight="1" x14ac:dyDescent="0.2">
      <c r="B5" s="28" t="s">
        <v>12</v>
      </c>
      <c r="C5" s="3" t="s">
        <v>12</v>
      </c>
      <c r="D5" s="3" t="s">
        <v>12</v>
      </c>
      <c r="E5" s="3" t="s">
        <v>12</v>
      </c>
      <c r="F5" s="3" t="s">
        <v>12</v>
      </c>
      <c r="G5" s="3" t="s">
        <v>12</v>
      </c>
      <c r="H5" s="29" t="s">
        <v>12</v>
      </c>
      <c r="K5" s="7">
        <v>2025</v>
      </c>
      <c r="L5" s="8" t="s">
        <v>4</v>
      </c>
    </row>
    <row r="6" spans="1:12" s="4" customFormat="1" ht="19.5" customHeight="1" x14ac:dyDescent="0.2">
      <c r="B6" s="30">
        <f t="array" ref="B6:H6">DaysAndWeeks+DATE(CalendarYear,1,1)-WEEKDAY(DATE(CalendarYear,1,1),(WeekStart="Monday")+1)+8</f>
        <v>45663</v>
      </c>
      <c r="C6" s="11">
        <v>45664</v>
      </c>
      <c r="D6" s="11">
        <v>45665</v>
      </c>
      <c r="E6" s="11">
        <v>45666</v>
      </c>
      <c r="F6" s="11">
        <v>45667</v>
      </c>
      <c r="G6" s="11">
        <v>45668</v>
      </c>
      <c r="H6" s="31">
        <v>45669</v>
      </c>
    </row>
    <row r="7" spans="1:12" s="3" customFormat="1" ht="48" customHeight="1" x14ac:dyDescent="0.2">
      <c r="B7" s="32"/>
      <c r="C7" s="12"/>
      <c r="D7" s="55"/>
      <c r="E7" s="12"/>
      <c r="F7" s="12"/>
      <c r="G7" s="12"/>
      <c r="H7" s="33"/>
      <c r="K7" s="4"/>
    </row>
    <row r="8" spans="1:12" s="4" customFormat="1" ht="19.5" customHeight="1" x14ac:dyDescent="0.2">
      <c r="B8" s="25">
        <f t="array" ref="B8:H8">DaysAndWeeks+DATE(CalendarYear,1,1)-WEEKDAY(DATE(CalendarYear,1,1),(WeekStart="Monday")+1)+15</f>
        <v>45670</v>
      </c>
      <c r="C8" s="26">
        <v>45671</v>
      </c>
      <c r="D8" s="26">
        <v>45672</v>
      </c>
      <c r="E8" s="26">
        <v>45673</v>
      </c>
      <c r="F8" s="26">
        <v>45674</v>
      </c>
      <c r="G8" s="26">
        <v>45675</v>
      </c>
      <c r="H8" s="27">
        <v>45676</v>
      </c>
    </row>
    <row r="9" spans="1:12" s="3" customFormat="1" ht="48" customHeight="1" x14ac:dyDescent="0.2">
      <c r="B9" s="28"/>
      <c r="H9" s="29"/>
    </row>
    <row r="10" spans="1:12" s="4" customFormat="1" ht="19.5" customHeight="1" x14ac:dyDescent="0.2">
      <c r="B10" s="30">
        <f t="array" ref="B10:H10">DaysAndWeeks+DATE(CalendarYear,1,1)-WEEKDAY(DATE(CalendarYear,1,1),(WeekStart="Monday")+1)+22</f>
        <v>45677</v>
      </c>
      <c r="C10" s="11">
        <v>45678</v>
      </c>
      <c r="D10" s="11">
        <v>45679</v>
      </c>
      <c r="E10" s="11">
        <v>45680</v>
      </c>
      <c r="F10" s="11">
        <v>45681</v>
      </c>
      <c r="G10" s="11">
        <v>45682</v>
      </c>
      <c r="H10" s="31">
        <v>45683</v>
      </c>
    </row>
    <row r="11" spans="1:12" s="3" customFormat="1" ht="48" customHeight="1" x14ac:dyDescent="0.2">
      <c r="B11" s="32"/>
      <c r="C11" s="12"/>
      <c r="D11" s="12"/>
      <c r="E11" s="49"/>
      <c r="F11" s="12"/>
      <c r="G11" s="12"/>
      <c r="H11" s="33"/>
    </row>
    <row r="12" spans="1:12" s="4" customFormat="1" ht="19.5" customHeight="1" x14ac:dyDescent="0.2">
      <c r="B12" s="25">
        <f t="array" ref="B12:H12">DaysAndWeeks+DATE(CalendarYear,1,1)-WEEKDAY(DATE(CalendarYear,1,1),(WeekStart="Monday")+1)+29</f>
        <v>45684</v>
      </c>
      <c r="C12" s="26">
        <v>45685</v>
      </c>
      <c r="D12" s="26">
        <v>45686</v>
      </c>
      <c r="E12" s="26">
        <v>45687</v>
      </c>
      <c r="F12" s="26">
        <v>45688</v>
      </c>
      <c r="G12" s="26">
        <v>45689</v>
      </c>
      <c r="H12" s="27">
        <v>45690</v>
      </c>
    </row>
    <row r="13" spans="1:12" s="3" customFormat="1" ht="48" customHeight="1" x14ac:dyDescent="0.2">
      <c r="B13" s="28"/>
      <c r="F13" s="3" t="s">
        <v>54</v>
      </c>
      <c r="H13" s="29"/>
    </row>
    <row r="14" spans="1:12" s="4" customFormat="1" ht="19.5" customHeight="1" x14ac:dyDescent="0.2">
      <c r="B14" s="30">
        <f t="array" ref="B14:C14">DaysAndWeeks+DATE(CalendarYear,1,1)-WEEKDAY(DATE(CalendarYear,1,1),(WeekStart="Monday")+1)+36</f>
        <v>45691</v>
      </c>
      <c r="C14" s="11">
        <v>45692</v>
      </c>
      <c r="D14" s="72" t="s">
        <v>13</v>
      </c>
      <c r="E14" s="72"/>
      <c r="F14" s="72"/>
      <c r="G14" s="72"/>
      <c r="H14" s="73"/>
    </row>
    <row r="15" spans="1:12" s="3" customFormat="1" ht="48" customHeight="1" x14ac:dyDescent="0.2">
      <c r="B15" s="32"/>
      <c r="C15" s="12"/>
      <c r="D15" s="74"/>
      <c r="E15" s="74"/>
      <c r="F15" s="74"/>
      <c r="G15" s="74"/>
      <c r="H15" s="75"/>
    </row>
    <row r="16" spans="1:12" ht="15" thickBot="1" x14ac:dyDescent="0.25">
      <c r="B16" s="34"/>
      <c r="C16" s="35"/>
      <c r="D16" s="35"/>
      <c r="E16" s="35"/>
      <c r="F16" s="35"/>
      <c r="G16" s="35"/>
      <c r="H16" s="36"/>
    </row>
    <row r="17" spans="1:12" ht="55.15" customHeight="1" thickTop="1" x14ac:dyDescent="0.2">
      <c r="B17" s="70" t="str">
        <f>"Februari "&amp;CalendarYear</f>
        <v>Februari 2025</v>
      </c>
      <c r="C17" s="71"/>
      <c r="D17" s="71"/>
      <c r="E17" s="21"/>
      <c r="F17" s="21"/>
      <c r="G17" s="21"/>
      <c r="H17" s="22"/>
    </row>
    <row r="18" spans="1:12" s="2" customFormat="1" ht="19.5" customHeight="1" thickBot="1" x14ac:dyDescent="0.25">
      <c r="A18" s="1"/>
      <c r="B18" s="23" t="str">
        <f>IF(WeekStart="Sunday","Zondag","Maandag")</f>
        <v>Maandag</v>
      </c>
      <c r="C18" s="17" t="str">
        <f>IF(TEXT(C19,"dddd")="Monday","Maandag","Dinsdag")</f>
        <v>Dinsdag</v>
      </c>
      <c r="D18" s="17" t="str">
        <f>IF(TEXT(D19,"dddd")="Tuesday","Dinsdag","Woensdag")</f>
        <v>Woensdag</v>
      </c>
      <c r="E18" s="17" t="str">
        <f>IF(TEXT(E19,"dddd")="Wednesday","Woensdag","Donderdag")</f>
        <v>Donderdag</v>
      </c>
      <c r="F18" s="17" t="str">
        <f>IF(TEXT(F19,"dddd")="Thursday","Donderdag","Vrijdag")</f>
        <v>Vrijdag</v>
      </c>
      <c r="G18" s="17" t="str">
        <f>IF(TEXT(G19,"dddd")="Friday","Vrijdag","Zaterdag")</f>
        <v>Zaterdag</v>
      </c>
      <c r="H18" s="24" t="str">
        <f>IF(TEXT(H19,"dddd")="Saturday","Zaterdag","Zondag")</f>
        <v>Zondag</v>
      </c>
      <c r="K18" s="56"/>
      <c r="L18" s="56"/>
    </row>
    <row r="19" spans="1:12" s="4" customFormat="1" ht="19.5" customHeight="1" x14ac:dyDescent="0.2">
      <c r="B19" s="25">
        <f t="array" ref="B19:H19">DaysAndWeeks+DATE(CalendarYear,2,1)-WEEKDAY(DATE(CalendarYear,2,1),(WeekStart="Monday")+1)+1</f>
        <v>45684</v>
      </c>
      <c r="C19" s="26">
        <v>45685</v>
      </c>
      <c r="D19" s="26">
        <v>45686</v>
      </c>
      <c r="E19" s="26">
        <v>45687</v>
      </c>
      <c r="F19" s="26">
        <v>45688</v>
      </c>
      <c r="G19" s="26">
        <v>45689</v>
      </c>
      <c r="H19" s="27">
        <v>45690</v>
      </c>
      <c r="K19" s="19"/>
      <c r="L19" s="19"/>
    </row>
    <row r="20" spans="1:12" s="3" customFormat="1" ht="48" customHeight="1" x14ac:dyDescent="0.2">
      <c r="B20" s="28"/>
      <c r="H20" s="29"/>
      <c r="K20" s="20"/>
      <c r="L20" s="20"/>
    </row>
    <row r="21" spans="1:12" s="4" customFormat="1" ht="19.5" customHeight="1" x14ac:dyDescent="0.2">
      <c r="B21" s="37">
        <f t="array" ref="B21:H21">DaysAndWeeks+DATE(CalendarYear,2,1)-WEEKDAY(DATE(CalendarYear,2,1),(WeekStart="Monday")+1)+8</f>
        <v>45691</v>
      </c>
      <c r="C21" s="5">
        <v>45692</v>
      </c>
      <c r="D21" s="5">
        <v>45693</v>
      </c>
      <c r="E21" s="5">
        <v>45694</v>
      </c>
      <c r="F21" s="5">
        <v>45695</v>
      </c>
      <c r="G21" s="5">
        <v>45696</v>
      </c>
      <c r="H21" s="38">
        <v>45697</v>
      </c>
      <c r="K21" s="20"/>
    </row>
    <row r="22" spans="1:12" s="3" customFormat="1" ht="48" customHeight="1" x14ac:dyDescent="0.2">
      <c r="B22" s="39"/>
      <c r="C22" s="6"/>
      <c r="D22" s="6"/>
      <c r="E22" s="6" t="s">
        <v>14</v>
      </c>
      <c r="F22" s="6"/>
      <c r="G22" s="6"/>
      <c r="H22" s="40"/>
      <c r="K22" s="18"/>
    </row>
    <row r="23" spans="1:12" s="4" customFormat="1" ht="19.5" customHeight="1" x14ac:dyDescent="0.2">
      <c r="B23" s="25">
        <f t="array" ref="B23:H23">DaysAndWeeks+DATE(CalendarYear,2,1)-WEEKDAY(DATE(CalendarYear,2,1),(WeekStart="Monday")+1)+15</f>
        <v>45698</v>
      </c>
      <c r="C23" s="26">
        <v>45699</v>
      </c>
      <c r="D23" s="26">
        <v>45700</v>
      </c>
      <c r="E23" s="26">
        <v>45701</v>
      </c>
      <c r="F23" s="26">
        <v>45702</v>
      </c>
      <c r="G23" s="26">
        <v>45703</v>
      </c>
      <c r="H23" s="27">
        <v>45704</v>
      </c>
    </row>
    <row r="24" spans="1:12" s="3" customFormat="1" ht="48" customHeight="1" x14ac:dyDescent="0.2">
      <c r="B24" s="28"/>
      <c r="H24" s="29"/>
    </row>
    <row r="25" spans="1:12" s="4" customFormat="1" ht="19.5" customHeight="1" x14ac:dyDescent="0.2">
      <c r="B25" s="37">
        <f t="array" ref="B25:H25">DaysAndWeeks+DATE(CalendarYear,2,1)-WEEKDAY(DATE(CalendarYear,2,1),(WeekStart="Monday")+1)+22</f>
        <v>45705</v>
      </c>
      <c r="C25" s="5">
        <v>45706</v>
      </c>
      <c r="D25" s="5">
        <v>45707</v>
      </c>
      <c r="E25" s="5">
        <v>45708</v>
      </c>
      <c r="F25" s="5">
        <v>45709</v>
      </c>
      <c r="G25" s="5">
        <v>45710</v>
      </c>
      <c r="H25" s="38">
        <v>45711</v>
      </c>
    </row>
    <row r="26" spans="1:12" s="3" customFormat="1" ht="48" customHeight="1" x14ac:dyDescent="0.2">
      <c r="B26" s="39"/>
      <c r="C26" s="6" t="s">
        <v>42</v>
      </c>
      <c r="D26" s="51"/>
      <c r="E26" s="6"/>
      <c r="F26" s="6"/>
      <c r="G26" s="6"/>
      <c r="H26" s="40"/>
    </row>
    <row r="27" spans="1:12" s="4" customFormat="1" ht="19.5" customHeight="1" x14ac:dyDescent="0.2">
      <c r="B27" s="25">
        <f t="array" ref="B27:H27">DaysAndWeeks+DATE(CalendarYear,2,1)-WEEKDAY(DATE(CalendarYear,2,1),(WeekStart="Monday")+1)+29</f>
        <v>45712</v>
      </c>
      <c r="C27" s="26">
        <v>45713</v>
      </c>
      <c r="D27" s="26">
        <v>45714</v>
      </c>
      <c r="E27" s="26">
        <v>45715</v>
      </c>
      <c r="F27" s="26">
        <v>45716</v>
      </c>
      <c r="G27" s="26">
        <v>45717</v>
      </c>
      <c r="H27" s="27">
        <v>45718</v>
      </c>
    </row>
    <row r="28" spans="1:12" s="3" customFormat="1" ht="48" customHeight="1" x14ac:dyDescent="0.2">
      <c r="B28" s="28" t="s">
        <v>43</v>
      </c>
      <c r="C28" s="52" t="s">
        <v>44</v>
      </c>
      <c r="D28" s="3" t="s">
        <v>55</v>
      </c>
      <c r="E28" s="3" t="s">
        <v>15</v>
      </c>
      <c r="F28" s="3" t="s">
        <v>16</v>
      </c>
      <c r="H28" s="29"/>
    </row>
    <row r="29" spans="1:12" s="4" customFormat="1" ht="19.5" customHeight="1" x14ac:dyDescent="0.2">
      <c r="B29" s="37">
        <f t="array" ref="B29:C29">DaysAndWeeks+DATE(CalendarYear,2,1)-WEEKDAY(DATE(CalendarYear,2,1),(WeekStart="Monday")+1)+36</f>
        <v>45719</v>
      </c>
      <c r="C29" s="5">
        <v>45720</v>
      </c>
      <c r="D29" s="76" t="s">
        <v>6</v>
      </c>
      <c r="E29" s="76"/>
      <c r="F29" s="76"/>
      <c r="G29" s="76"/>
      <c r="H29" s="77"/>
    </row>
    <row r="30" spans="1:12" s="3" customFormat="1" ht="48" customHeight="1" x14ac:dyDescent="0.2">
      <c r="B30" s="39"/>
      <c r="C30" s="6"/>
      <c r="D30" s="78"/>
      <c r="E30" s="78"/>
      <c r="F30" s="78"/>
      <c r="G30" s="78"/>
      <c r="H30" s="79"/>
    </row>
    <row r="31" spans="1:12" ht="15" thickBot="1" x14ac:dyDescent="0.25">
      <c r="B31" s="34"/>
      <c r="C31" s="35"/>
      <c r="D31" s="35"/>
      <c r="E31" s="35"/>
      <c r="F31" s="35"/>
      <c r="G31" s="35"/>
      <c r="H31" s="36"/>
    </row>
    <row r="32" spans="1:12" ht="55.15" customHeight="1" thickTop="1" x14ac:dyDescent="0.2">
      <c r="B32" s="80" t="str">
        <f>"Maart "&amp;CalendarYear</f>
        <v>Maart 2025</v>
      </c>
      <c r="C32" s="81"/>
      <c r="D32" s="81"/>
      <c r="E32" s="21"/>
      <c r="F32" s="21"/>
      <c r="G32" s="21"/>
      <c r="H32" s="22"/>
    </row>
    <row r="33" spans="1:12" s="2" customFormat="1" ht="19.5" customHeight="1" thickBot="1" x14ac:dyDescent="0.25">
      <c r="A33" s="1"/>
      <c r="B33" s="23" t="str">
        <f>IF(WeekStart="Sunday","Zondag","Maandag")</f>
        <v>Maandag</v>
      </c>
      <c r="C33" s="17" t="str">
        <f>IF(TEXT(C34,"dddd")="Monday","Maandag","Dinsdag")</f>
        <v>Dinsdag</v>
      </c>
      <c r="D33" s="17" t="str">
        <f>IF(TEXT(D34,"dddd")="Tuesday","Dinsdag","Woensdag")</f>
        <v>Woensdag</v>
      </c>
      <c r="E33" s="17" t="str">
        <f>IF(TEXT(E34,"dddd")="Wednesday","Woensdag","Donderdag")</f>
        <v>Donderdag</v>
      </c>
      <c r="F33" s="17" t="str">
        <f>IF(TEXT(F34,"dddd")="Thursday","Donderdag","Vrijdag")</f>
        <v>Vrijdag</v>
      </c>
      <c r="G33" s="17" t="str">
        <f>IF(TEXT(G34,"dddd")="Friday","Vrijdag","Zaterdag")</f>
        <v>Zaterdag</v>
      </c>
      <c r="H33" s="24" t="str">
        <f>IF(TEXT(H34,"dddd")="Saturday","Zaterdag","Zondag")</f>
        <v>Zondag</v>
      </c>
    </row>
    <row r="34" spans="1:12" s="4" customFormat="1" ht="19.5" customHeight="1" x14ac:dyDescent="0.2">
      <c r="B34" s="25">
        <f t="array" ref="B34:H34">DaysAndWeeks+DATE(CalendarYear,3,1)-WEEKDAY(DATE(CalendarYear,3,1),(WeekStart="Monday")+1)+1</f>
        <v>45712</v>
      </c>
      <c r="C34" s="26">
        <v>45713</v>
      </c>
      <c r="D34" s="26">
        <v>45714</v>
      </c>
      <c r="E34" s="26">
        <v>45715</v>
      </c>
      <c r="F34" s="26">
        <v>45716</v>
      </c>
      <c r="G34" s="26">
        <v>45717</v>
      </c>
      <c r="H34" s="27">
        <v>45718</v>
      </c>
    </row>
    <row r="35" spans="1:12" s="3" customFormat="1" ht="48" customHeight="1" x14ac:dyDescent="0.2">
      <c r="B35" s="28"/>
      <c r="H35" s="29"/>
    </row>
    <row r="36" spans="1:12" s="4" customFormat="1" ht="19.5" customHeight="1" x14ac:dyDescent="0.2">
      <c r="B36" s="30">
        <f t="array" ref="B36:H36">DaysAndWeeks+DATE(CalendarYear,3,1)-WEEKDAY(DATE(CalendarYear,3,1),(WeekStart="Monday")+1)+8</f>
        <v>45719</v>
      </c>
      <c r="C36" s="11">
        <v>45720</v>
      </c>
      <c r="D36" s="11">
        <v>45721</v>
      </c>
      <c r="E36" s="11">
        <v>45722</v>
      </c>
      <c r="F36" s="11">
        <v>45723</v>
      </c>
      <c r="G36" s="11">
        <v>45724</v>
      </c>
      <c r="H36" s="31">
        <v>45725</v>
      </c>
    </row>
    <row r="37" spans="1:12" s="3" customFormat="1" ht="48" customHeight="1" x14ac:dyDescent="0.2">
      <c r="B37" s="32" t="s">
        <v>17</v>
      </c>
      <c r="C37" s="12" t="s">
        <v>17</v>
      </c>
      <c r="D37" s="54" t="s">
        <v>17</v>
      </c>
      <c r="E37" s="54" t="s">
        <v>17</v>
      </c>
      <c r="F37" s="54" t="s">
        <v>17</v>
      </c>
      <c r="G37" s="12"/>
      <c r="H37" s="33"/>
    </row>
    <row r="38" spans="1:12" s="4" customFormat="1" ht="19.5" customHeight="1" x14ac:dyDescent="0.2">
      <c r="B38" s="25">
        <f t="array" ref="B38:H38">DaysAndWeeks+DATE(CalendarYear,3,1)-WEEKDAY(DATE(CalendarYear,3,1),(WeekStart="Monday")+1)+15</f>
        <v>45726</v>
      </c>
      <c r="C38" s="26">
        <v>45727</v>
      </c>
      <c r="D38" s="26">
        <v>45728</v>
      </c>
      <c r="E38" s="26">
        <v>45729</v>
      </c>
      <c r="F38" s="26">
        <v>45730</v>
      </c>
      <c r="G38" s="26">
        <v>45731</v>
      </c>
      <c r="H38" s="27">
        <v>45732</v>
      </c>
    </row>
    <row r="39" spans="1:12" s="3" customFormat="1" ht="48" customHeight="1" x14ac:dyDescent="0.2">
      <c r="B39" s="28"/>
      <c r="H39" s="29"/>
    </row>
    <row r="40" spans="1:12" s="4" customFormat="1" ht="19.5" customHeight="1" x14ac:dyDescent="0.2">
      <c r="B40" s="30">
        <f t="array" ref="B40:H40">DaysAndWeeks+DATE(CalendarYear,3,1)-WEEKDAY(DATE(CalendarYear,3,1),(WeekStart="Monday")+1)+22</f>
        <v>45733</v>
      </c>
      <c r="C40" s="11">
        <v>45734</v>
      </c>
      <c r="D40" s="11">
        <v>45735</v>
      </c>
      <c r="E40" s="11">
        <v>45736</v>
      </c>
      <c r="F40" s="11">
        <v>45737</v>
      </c>
      <c r="G40" s="11">
        <v>45738</v>
      </c>
      <c r="H40" s="31">
        <v>45739</v>
      </c>
    </row>
    <row r="41" spans="1:12" s="3" customFormat="1" ht="48" customHeight="1" x14ac:dyDescent="0.2">
      <c r="B41" s="32"/>
      <c r="C41" s="12"/>
      <c r="D41" s="12"/>
      <c r="E41" s="12"/>
      <c r="F41" s="12"/>
      <c r="G41" s="12"/>
      <c r="H41" s="33"/>
    </row>
    <row r="42" spans="1:12" s="4" customFormat="1" ht="19.5" customHeight="1" x14ac:dyDescent="0.2">
      <c r="B42" s="25">
        <f t="array" ref="B42:H42">DaysAndWeeks+DATE(CalendarYear,3,1)-WEEKDAY(DATE(CalendarYear,3,1),(WeekStart="Monday")+1)+29</f>
        <v>45740</v>
      </c>
      <c r="C42" s="26">
        <v>45741</v>
      </c>
      <c r="D42" s="26">
        <v>45742</v>
      </c>
      <c r="E42" s="26">
        <v>45743</v>
      </c>
      <c r="F42" s="26">
        <v>45744</v>
      </c>
      <c r="G42" s="26">
        <v>45745</v>
      </c>
      <c r="H42" s="27">
        <v>45746</v>
      </c>
    </row>
    <row r="43" spans="1:12" s="3" customFormat="1" ht="48" customHeight="1" x14ac:dyDescent="0.2">
      <c r="B43" s="28" t="s">
        <v>18</v>
      </c>
      <c r="H43" s="29"/>
    </row>
    <row r="44" spans="1:12" s="4" customFormat="1" ht="19.5" customHeight="1" x14ac:dyDescent="0.2">
      <c r="B44" s="30">
        <f t="array" ref="B44:C44">DaysAndWeeks+DATE(CalendarYear,3,1)-WEEKDAY(DATE(CalendarYear,3,1),(WeekStart="Monday")+1)+36</f>
        <v>45747</v>
      </c>
      <c r="C44" s="11">
        <v>45748</v>
      </c>
      <c r="D44" s="72" t="s">
        <v>6</v>
      </c>
      <c r="E44" s="72"/>
      <c r="F44" s="72"/>
      <c r="G44" s="72"/>
      <c r="H44" s="73"/>
    </row>
    <row r="45" spans="1:12" s="3" customFormat="1" ht="48" customHeight="1" x14ac:dyDescent="0.2">
      <c r="B45" s="32" t="s">
        <v>19</v>
      </c>
      <c r="C45" s="12"/>
      <c r="D45" s="74"/>
      <c r="E45" s="74"/>
      <c r="F45" s="74"/>
      <c r="G45" s="74"/>
      <c r="H45" s="75"/>
    </row>
    <row r="46" spans="1:12" ht="15" thickBot="1" x14ac:dyDescent="0.25">
      <c r="B46" s="34"/>
      <c r="C46" s="35"/>
      <c r="D46" s="35"/>
      <c r="E46" s="35"/>
      <c r="F46" s="35"/>
      <c r="G46" s="35"/>
      <c r="H46" s="36"/>
    </row>
    <row r="47" spans="1:12" ht="55.15" customHeight="1" thickTop="1" x14ac:dyDescent="0.2">
      <c r="B47" s="70" t="str">
        <f>"April "&amp;CalendarYear</f>
        <v>April 2025</v>
      </c>
      <c r="C47" s="71"/>
      <c r="D47" s="71"/>
      <c r="E47" s="21"/>
      <c r="F47" s="21"/>
      <c r="G47" s="21"/>
      <c r="H47" s="22"/>
    </row>
    <row r="48" spans="1:12" s="2" customFormat="1" ht="19.5" customHeight="1" thickBot="1" x14ac:dyDescent="0.25">
      <c r="A48" s="1"/>
      <c r="B48" s="23" t="str">
        <f>IF(WeekStart="Sunday","Zondag","Maandag")</f>
        <v>Maandag</v>
      </c>
      <c r="C48" s="17" t="str">
        <f>IF(TEXT(C49,"dddd")="Monday","Maandag","Dinsdag")</f>
        <v>Dinsdag</v>
      </c>
      <c r="D48" s="17" t="str">
        <f>IF(TEXT(D49,"dddd")="Tuesday","Dinsdag","Woensdag")</f>
        <v>Woensdag</v>
      </c>
      <c r="E48" s="17" t="str">
        <f>IF(TEXT(E49,"dddd")="Wednesday","Woensdag","Donderdag")</f>
        <v>Donderdag</v>
      </c>
      <c r="F48" s="17" t="str">
        <f>IF(TEXT(F49,"dddd")="Thursday","Donderdag","Vrijdag")</f>
        <v>Vrijdag</v>
      </c>
      <c r="G48" s="17" t="str">
        <f>IF(TEXT(G49,"dddd")="Friday","Vrijdag","Zaterdag")</f>
        <v>Zaterdag</v>
      </c>
      <c r="H48" s="24" t="str">
        <f>IF(TEXT(H49,"dddd")="Saturday","Zaterdag","Zondag")</f>
        <v>Zondag</v>
      </c>
      <c r="K48" s="56"/>
      <c r="L48" s="56"/>
    </row>
    <row r="49" spans="1:12" s="4" customFormat="1" ht="19.5" customHeight="1" x14ac:dyDescent="0.2">
      <c r="B49" s="25">
        <f t="array" ref="B49:H49">DaysAndWeeks+DATE(CalendarYear,4,1)-WEEKDAY(DATE(CalendarYear,4,1),(WeekStart="Monday")+1)+1</f>
        <v>45747</v>
      </c>
      <c r="C49" s="26">
        <v>45748</v>
      </c>
      <c r="D49" s="26">
        <v>45749</v>
      </c>
      <c r="E49" s="26">
        <v>45750</v>
      </c>
      <c r="F49" s="26">
        <v>45751</v>
      </c>
      <c r="G49" s="26">
        <v>45752</v>
      </c>
      <c r="H49" s="27">
        <v>45753</v>
      </c>
      <c r="K49" s="19"/>
      <c r="L49" s="19"/>
    </row>
    <row r="50" spans="1:12" s="3" customFormat="1" ht="48" customHeight="1" x14ac:dyDescent="0.2">
      <c r="B50" s="28"/>
      <c r="F50" s="3" t="s">
        <v>56</v>
      </c>
      <c r="H50" s="29"/>
      <c r="K50" s="20"/>
      <c r="L50" s="20"/>
    </row>
    <row r="51" spans="1:12" s="4" customFormat="1" ht="19.5" customHeight="1" x14ac:dyDescent="0.2">
      <c r="B51" s="37">
        <f t="array" ref="B51:H51">DaysAndWeeks+DATE(CalendarYear,4,1)-WEEKDAY(DATE(CalendarYear,4,1),(WeekStart="Monday")+1)+8</f>
        <v>45754</v>
      </c>
      <c r="C51" s="5">
        <v>45755</v>
      </c>
      <c r="D51" s="5">
        <v>45756</v>
      </c>
      <c r="E51" s="5">
        <v>45757</v>
      </c>
      <c r="F51" s="5">
        <v>45758</v>
      </c>
      <c r="G51" s="5">
        <v>45759</v>
      </c>
      <c r="H51" s="38">
        <v>45760</v>
      </c>
      <c r="K51" s="20"/>
    </row>
    <row r="52" spans="1:12" s="3" customFormat="1" ht="48" customHeight="1" x14ac:dyDescent="0.2">
      <c r="B52" s="39"/>
      <c r="C52" s="6"/>
      <c r="D52" s="6"/>
      <c r="E52" s="6"/>
      <c r="F52" s="6"/>
      <c r="G52" s="6"/>
      <c r="H52" s="40"/>
      <c r="K52" s="18"/>
    </row>
    <row r="53" spans="1:12" s="4" customFormat="1" ht="19.5" customHeight="1" x14ac:dyDescent="0.2">
      <c r="B53" s="25">
        <f t="array" ref="B53:H53">DaysAndWeeks+DATE(CalendarYear,4,1)-WEEKDAY(DATE(CalendarYear,4,1),(WeekStart="Monday")+1)+15</f>
        <v>45761</v>
      </c>
      <c r="C53" s="26">
        <v>45762</v>
      </c>
      <c r="D53" s="26">
        <v>45763</v>
      </c>
      <c r="E53" s="26">
        <v>45764</v>
      </c>
      <c r="F53" s="26">
        <v>45765</v>
      </c>
      <c r="G53" s="26">
        <v>45766</v>
      </c>
      <c r="H53" s="27">
        <v>45767</v>
      </c>
    </row>
    <row r="54" spans="1:12" s="3" customFormat="1" ht="48" customHeight="1" x14ac:dyDescent="0.2">
      <c r="B54" s="28"/>
      <c r="F54" s="3" t="s">
        <v>20</v>
      </c>
      <c r="H54" s="29"/>
    </row>
    <row r="55" spans="1:12" s="4" customFormat="1" ht="19.5" customHeight="1" x14ac:dyDescent="0.2">
      <c r="B55" s="37">
        <f t="array" ref="B55:H55">DaysAndWeeks+DATE(CalendarYear,4,1)-WEEKDAY(DATE(CalendarYear,4,1),(WeekStart="Monday")+1)+22</f>
        <v>45768</v>
      </c>
      <c r="C55" s="5">
        <v>45769</v>
      </c>
      <c r="D55" s="5">
        <v>45770</v>
      </c>
      <c r="E55" s="5">
        <v>45771</v>
      </c>
      <c r="F55" s="5">
        <v>45772</v>
      </c>
      <c r="G55" s="5">
        <v>45773</v>
      </c>
      <c r="H55" s="38">
        <v>45774</v>
      </c>
    </row>
    <row r="56" spans="1:12" s="3" customFormat="1" ht="48" customHeight="1" x14ac:dyDescent="0.2">
      <c r="B56" s="39" t="s">
        <v>21</v>
      </c>
      <c r="C56" s="6" t="s">
        <v>22</v>
      </c>
      <c r="D56" s="54" t="s">
        <v>22</v>
      </c>
      <c r="E56" s="54" t="s">
        <v>22</v>
      </c>
      <c r="F56" s="54" t="s">
        <v>22</v>
      </c>
      <c r="G56" s="54" t="s">
        <v>22</v>
      </c>
      <c r="H56" s="54" t="s">
        <v>22</v>
      </c>
    </row>
    <row r="57" spans="1:12" s="4" customFormat="1" ht="19.5" customHeight="1" x14ac:dyDescent="0.2">
      <c r="B57" s="25">
        <f t="array" ref="B57:H57">DaysAndWeeks+DATE(CalendarYear,4,1)-WEEKDAY(DATE(CalendarYear,4,1),(WeekStart="Monday")+1)+29</f>
        <v>45775</v>
      </c>
      <c r="C57" s="26">
        <v>45776</v>
      </c>
      <c r="D57" s="26">
        <v>45777</v>
      </c>
      <c r="E57" s="26">
        <v>45778</v>
      </c>
      <c r="F57" s="26">
        <v>45779</v>
      </c>
      <c r="G57" s="26">
        <v>45780</v>
      </c>
      <c r="H57" s="27">
        <v>45781</v>
      </c>
    </row>
    <row r="58" spans="1:12" s="3" customFormat="1" ht="48" customHeight="1" x14ac:dyDescent="0.2">
      <c r="B58" s="28" t="s">
        <v>22</v>
      </c>
      <c r="C58" s="3" t="s">
        <v>22</v>
      </c>
      <c r="D58" s="3" t="s">
        <v>22</v>
      </c>
      <c r="E58" s="3" t="s">
        <v>22</v>
      </c>
      <c r="F58" s="3" t="s">
        <v>22</v>
      </c>
      <c r="G58" s="3" t="s">
        <v>22</v>
      </c>
      <c r="H58" s="29" t="s">
        <v>22</v>
      </c>
    </row>
    <row r="59" spans="1:12" s="4" customFormat="1" ht="19.5" customHeight="1" x14ac:dyDescent="0.2">
      <c r="B59" s="37">
        <f t="array" ref="B59:C59">DaysAndWeeks+DATE(CalendarYear,4,1)-WEEKDAY(DATE(CalendarYear,4,1),(WeekStart="Monday")+1)+36</f>
        <v>45782</v>
      </c>
      <c r="C59" s="5">
        <v>45783</v>
      </c>
      <c r="D59" s="76" t="s">
        <v>6</v>
      </c>
      <c r="E59" s="76"/>
      <c r="F59" s="76"/>
      <c r="G59" s="76"/>
      <c r="H59" s="77"/>
    </row>
    <row r="60" spans="1:12" s="3" customFormat="1" ht="48" customHeight="1" x14ac:dyDescent="0.2">
      <c r="B60" s="39"/>
      <c r="C60" s="6"/>
      <c r="D60" s="78" t="s">
        <v>23</v>
      </c>
      <c r="E60" s="78"/>
      <c r="F60" s="78"/>
      <c r="G60" s="78"/>
      <c r="H60" s="79"/>
    </row>
    <row r="61" spans="1:12" ht="15" thickBot="1" x14ac:dyDescent="0.25">
      <c r="B61" s="34"/>
      <c r="C61" s="35"/>
      <c r="D61" s="35"/>
      <c r="E61" s="35"/>
      <c r="F61" s="35"/>
      <c r="G61" s="35"/>
      <c r="H61" s="36"/>
    </row>
    <row r="62" spans="1:12" ht="55.15" customHeight="1" thickTop="1" x14ac:dyDescent="0.2">
      <c r="B62" s="80" t="str">
        <f>"Mei "&amp;CalendarYear</f>
        <v>Mei 2025</v>
      </c>
      <c r="C62" s="81"/>
      <c r="D62" s="81"/>
      <c r="E62" s="21"/>
      <c r="F62" s="21"/>
      <c r="G62" s="21"/>
      <c r="H62" s="22"/>
    </row>
    <row r="63" spans="1:12" s="2" customFormat="1" ht="19.5" customHeight="1" thickBot="1" x14ac:dyDescent="0.25">
      <c r="A63" s="1"/>
      <c r="B63" s="23" t="str">
        <f>IF(WeekStart="Sunday","Zondag","Maandag")</f>
        <v>Maandag</v>
      </c>
      <c r="C63" s="17" t="str">
        <f>IF(TEXT(C64,"dddd")="Monday","Maandag","Dinsdag")</f>
        <v>Dinsdag</v>
      </c>
      <c r="D63" s="17" t="str">
        <f>IF(TEXT(D64,"dddd")="Tuesday","Dinsdag","Woensdag")</f>
        <v>Woensdag</v>
      </c>
      <c r="E63" s="17" t="str">
        <f>IF(TEXT(E64,"dddd")="Wednesday","Woensdag","Donderdag")</f>
        <v>Donderdag</v>
      </c>
      <c r="F63" s="17" t="str">
        <f>IF(TEXT(F64,"dddd")="Thursday","Donderdag","Vrijdag")</f>
        <v>Vrijdag</v>
      </c>
      <c r="G63" s="17" t="str">
        <f>IF(TEXT(G64,"dddd")="Friday","Vrijdag","Zaterdag")</f>
        <v>Zaterdag</v>
      </c>
      <c r="H63" s="24" t="str">
        <f>IF(TEXT(H64,"dddd")="Saturday","Zaterdag","Zondag")</f>
        <v>Zondag</v>
      </c>
    </row>
    <row r="64" spans="1:12" s="4" customFormat="1" ht="19.5" customHeight="1" x14ac:dyDescent="0.2">
      <c r="B64" s="25">
        <f t="array" ref="B64:H64">DaysAndWeeks+DATE(CalendarYear,5,1)-WEEKDAY(DATE(CalendarYear,5,1),(WeekStart="Monday")+1)+1</f>
        <v>45775</v>
      </c>
      <c r="C64" s="26">
        <v>45776</v>
      </c>
      <c r="D64" s="26">
        <v>45777</v>
      </c>
      <c r="E64" s="26">
        <v>45778</v>
      </c>
      <c r="F64" s="26">
        <v>45779</v>
      </c>
      <c r="G64" s="26">
        <v>45780</v>
      </c>
      <c r="H64" s="27">
        <v>45781</v>
      </c>
    </row>
    <row r="65" spans="1:12" s="3" customFormat="1" ht="48" customHeight="1" x14ac:dyDescent="0.2">
      <c r="B65" s="28"/>
      <c r="D65" s="3" t="s">
        <v>22</v>
      </c>
      <c r="E65" s="3" t="s">
        <v>22</v>
      </c>
      <c r="F65" s="3" t="s">
        <v>22</v>
      </c>
      <c r="G65" s="3" t="s">
        <v>22</v>
      </c>
      <c r="H65" s="29" t="s">
        <v>24</v>
      </c>
    </row>
    <row r="66" spans="1:12" s="4" customFormat="1" ht="19.5" customHeight="1" x14ac:dyDescent="0.2">
      <c r="B66" s="30">
        <f t="array" ref="B66:H66">DaysAndWeeks+DATE(CalendarYear,5,1)-WEEKDAY(DATE(CalendarYear,5,1),(WeekStart="Monday")+1)+8</f>
        <v>45782</v>
      </c>
      <c r="C66" s="11">
        <v>45783</v>
      </c>
      <c r="D66" s="11">
        <v>45784</v>
      </c>
      <c r="E66" s="11">
        <v>45785</v>
      </c>
      <c r="F66" s="11">
        <v>45786</v>
      </c>
      <c r="G66" s="11">
        <v>45787</v>
      </c>
      <c r="H66" s="31">
        <v>45788</v>
      </c>
    </row>
    <row r="67" spans="1:12" s="3" customFormat="1" ht="48" customHeight="1" x14ac:dyDescent="0.2">
      <c r="B67" s="32" t="s">
        <v>25</v>
      </c>
      <c r="C67" s="12" t="s">
        <v>26</v>
      </c>
      <c r="D67" s="12" t="s">
        <v>45</v>
      </c>
      <c r="E67" s="12" t="s">
        <v>26</v>
      </c>
      <c r="F67" s="12"/>
      <c r="G67" s="12"/>
      <c r="H67" s="33"/>
    </row>
    <row r="68" spans="1:12" s="4" customFormat="1" ht="19.5" customHeight="1" x14ac:dyDescent="0.2">
      <c r="B68" s="25">
        <f t="array" ref="B68:H68">DaysAndWeeks+DATE(CalendarYear,5,1)-WEEKDAY(DATE(CalendarYear,5,1),(WeekStart="Monday")+1)+15</f>
        <v>45789</v>
      </c>
      <c r="C68" s="26">
        <v>45790</v>
      </c>
      <c r="D68" s="26">
        <v>45791</v>
      </c>
      <c r="E68" s="26">
        <v>45792</v>
      </c>
      <c r="F68" s="26">
        <v>45793</v>
      </c>
      <c r="G68" s="26">
        <v>45794</v>
      </c>
      <c r="H68" s="27">
        <v>45795</v>
      </c>
    </row>
    <row r="69" spans="1:12" s="3" customFormat="1" ht="48" customHeight="1" x14ac:dyDescent="0.2">
      <c r="B69" s="28"/>
      <c r="C69" s="54"/>
      <c r="H69" s="29"/>
    </row>
    <row r="70" spans="1:12" s="4" customFormat="1" ht="19.5" customHeight="1" x14ac:dyDescent="0.2">
      <c r="B70" s="30">
        <f t="array" ref="B70:H70">DaysAndWeeks+DATE(CalendarYear,5,1)-WEEKDAY(DATE(CalendarYear,5,1),(WeekStart="Monday")+1)+22</f>
        <v>45796</v>
      </c>
      <c r="C70" s="11">
        <v>45797</v>
      </c>
      <c r="D70" s="11">
        <v>45798</v>
      </c>
      <c r="E70" s="11">
        <v>45799</v>
      </c>
      <c r="F70" s="11">
        <v>45800</v>
      </c>
      <c r="G70" s="11">
        <v>45801</v>
      </c>
      <c r="H70" s="31">
        <v>45802</v>
      </c>
    </row>
    <row r="71" spans="1:12" s="3" customFormat="1" ht="48" customHeight="1" x14ac:dyDescent="0.2">
      <c r="B71" s="32"/>
      <c r="C71" s="12"/>
      <c r="D71" s="12"/>
      <c r="E71" s="12"/>
      <c r="F71" s="12"/>
      <c r="G71" s="12"/>
      <c r="H71" s="33"/>
    </row>
    <row r="72" spans="1:12" s="4" customFormat="1" ht="19.5" customHeight="1" x14ac:dyDescent="0.2">
      <c r="B72" s="25">
        <f t="array" ref="B72:H72">DaysAndWeeks+DATE(CalendarYear,5,1)-WEEKDAY(DATE(CalendarYear,5,1),(WeekStart="Monday")+1)+29</f>
        <v>45803</v>
      </c>
      <c r="C72" s="26">
        <v>45804</v>
      </c>
      <c r="D72" s="26">
        <v>45805</v>
      </c>
      <c r="E72" s="26">
        <v>45806</v>
      </c>
      <c r="F72" s="26">
        <v>45807</v>
      </c>
      <c r="G72" s="26">
        <v>45808</v>
      </c>
      <c r="H72" s="27">
        <v>45809</v>
      </c>
    </row>
    <row r="73" spans="1:12" s="3" customFormat="1" ht="48" customHeight="1" x14ac:dyDescent="0.2">
      <c r="B73" s="28"/>
      <c r="E73" s="3" t="s">
        <v>27</v>
      </c>
      <c r="F73" s="3" t="s">
        <v>28</v>
      </c>
      <c r="H73" s="29"/>
    </row>
    <row r="74" spans="1:12" s="4" customFormat="1" ht="19.5" customHeight="1" x14ac:dyDescent="0.2">
      <c r="B74" s="30">
        <f t="array" ref="B74:C74">DaysAndWeeks+DATE(CalendarYear,5,1)-WEEKDAY(DATE(CalendarYear,5,1),(WeekStart="Monday")+1)+36</f>
        <v>45810</v>
      </c>
      <c r="C74" s="11">
        <v>45811</v>
      </c>
      <c r="D74" s="72" t="s">
        <v>6</v>
      </c>
      <c r="E74" s="72"/>
      <c r="F74" s="72"/>
      <c r="G74" s="72"/>
      <c r="H74" s="73"/>
    </row>
    <row r="75" spans="1:12" s="3" customFormat="1" ht="48" customHeight="1" x14ac:dyDescent="0.2">
      <c r="B75" s="32"/>
      <c r="C75" s="12"/>
      <c r="D75" s="74"/>
      <c r="E75" s="74"/>
      <c r="F75" s="74"/>
      <c r="G75" s="74"/>
      <c r="H75" s="75"/>
    </row>
    <row r="76" spans="1:12" ht="15" thickBot="1" x14ac:dyDescent="0.25">
      <c r="B76" s="34"/>
      <c r="C76" s="35"/>
      <c r="D76" s="35"/>
      <c r="E76" s="35"/>
      <c r="F76" s="35"/>
      <c r="G76" s="35"/>
      <c r="H76" s="36"/>
    </row>
    <row r="77" spans="1:12" ht="55.15" customHeight="1" thickTop="1" x14ac:dyDescent="0.2">
      <c r="B77" s="70" t="str">
        <f>"Juni "&amp;CalendarYear</f>
        <v>Juni 2025</v>
      </c>
      <c r="C77" s="71"/>
      <c r="D77" s="71"/>
      <c r="E77" s="21"/>
      <c r="F77" s="21"/>
      <c r="G77" s="21"/>
      <c r="H77" s="22"/>
    </row>
    <row r="78" spans="1:12" s="2" customFormat="1" ht="19.5" customHeight="1" thickBot="1" x14ac:dyDescent="0.25">
      <c r="A78" s="1"/>
      <c r="B78" s="23" t="str">
        <f>IF(WeekStart="Sunday","Zondag","Maandag")</f>
        <v>Maandag</v>
      </c>
      <c r="C78" s="17" t="str">
        <f>IF(TEXT(C79,"dddd")="Monday","Maandag","Dinsdag")</f>
        <v>Dinsdag</v>
      </c>
      <c r="D78" s="17" t="str">
        <f>IF(TEXT(D79,"dddd")="Tuesday","Dinsdag","Woensdag")</f>
        <v>Woensdag</v>
      </c>
      <c r="E78" s="17" t="str">
        <f>IF(TEXT(E79,"dddd")="Wednesday","Woensdag","Donderdag")</f>
        <v>Donderdag</v>
      </c>
      <c r="F78" s="17" t="str">
        <f>IF(TEXT(F79,"dddd")="Thursday","Donderdag","Vrijdag")</f>
        <v>Vrijdag</v>
      </c>
      <c r="G78" s="17" t="str">
        <f>IF(TEXT(G79,"dddd")="Friday","Vrijdag","Zaterdag")</f>
        <v>Zaterdag</v>
      </c>
      <c r="H78" s="24" t="str">
        <f>IF(TEXT(H79,"dddd")="Saturday","Zaterdag","Zondag")</f>
        <v>Zondag</v>
      </c>
      <c r="K78" s="56"/>
      <c r="L78" s="56"/>
    </row>
    <row r="79" spans="1:12" s="4" customFormat="1" ht="19.5" customHeight="1" x14ac:dyDescent="0.2">
      <c r="B79" s="25">
        <f t="array" ref="B79:H79">DaysAndWeeks+DATE(CalendarYear,6,1)-WEEKDAY(DATE(CalendarYear,6,1),(WeekStart="Monday")+1)+1</f>
        <v>45803</v>
      </c>
      <c r="C79" s="26">
        <v>45804</v>
      </c>
      <c r="D79" s="26">
        <v>45805</v>
      </c>
      <c r="E79" s="26">
        <v>45806</v>
      </c>
      <c r="F79" s="26">
        <v>45807</v>
      </c>
      <c r="G79" s="26">
        <v>45808</v>
      </c>
      <c r="H79" s="27">
        <v>45809</v>
      </c>
      <c r="K79" s="19"/>
      <c r="L79" s="19"/>
    </row>
    <row r="80" spans="1:12" s="3" customFormat="1" ht="48" customHeight="1" x14ac:dyDescent="0.2">
      <c r="B80" s="28"/>
      <c r="H80" s="29"/>
      <c r="K80" s="20"/>
      <c r="L80" s="20"/>
    </row>
    <row r="81" spans="1:11" s="4" customFormat="1" ht="19.5" customHeight="1" x14ac:dyDescent="0.2">
      <c r="B81" s="37">
        <f t="array" ref="B81:H81">DaysAndWeeks+DATE(CalendarYear,6,1)-WEEKDAY(DATE(CalendarYear,6,1),(WeekStart="Monday")+1)+8</f>
        <v>45810</v>
      </c>
      <c r="C81" s="5">
        <v>45811</v>
      </c>
      <c r="D81" s="5">
        <v>45812</v>
      </c>
      <c r="E81" s="5">
        <v>45813</v>
      </c>
      <c r="F81" s="5">
        <v>45814</v>
      </c>
      <c r="G81" s="5">
        <v>45815</v>
      </c>
      <c r="H81" s="38">
        <v>45816</v>
      </c>
      <c r="K81" s="20"/>
    </row>
    <row r="82" spans="1:11" s="3" customFormat="1" ht="48" customHeight="1" x14ac:dyDescent="0.2">
      <c r="B82" s="39"/>
      <c r="C82" s="6" t="s">
        <v>46</v>
      </c>
      <c r="D82" s="6"/>
      <c r="E82" s="6"/>
      <c r="F82" s="6"/>
      <c r="G82" s="6"/>
      <c r="H82" s="40"/>
      <c r="K82" s="18"/>
    </row>
    <row r="83" spans="1:11" s="4" customFormat="1" ht="19.5" customHeight="1" x14ac:dyDescent="0.2">
      <c r="B83" s="25">
        <f t="array" ref="B83:H83">DaysAndWeeks+DATE(CalendarYear,6,1)-WEEKDAY(DATE(CalendarYear,6,1),(WeekStart="Monday")+1)+15</f>
        <v>45817</v>
      </c>
      <c r="C83" s="26">
        <v>45818</v>
      </c>
      <c r="D83" s="26">
        <v>45819</v>
      </c>
      <c r="E83" s="26">
        <v>45820</v>
      </c>
      <c r="F83" s="26">
        <v>45821</v>
      </c>
      <c r="G83" s="26">
        <v>45822</v>
      </c>
      <c r="H83" s="27">
        <v>45823</v>
      </c>
    </row>
    <row r="84" spans="1:11" s="3" customFormat="1" ht="48" customHeight="1" x14ac:dyDescent="0.2">
      <c r="B84" s="28"/>
      <c r="C84" s="3" t="s">
        <v>48</v>
      </c>
      <c r="D84" s="3" t="s">
        <v>47</v>
      </c>
      <c r="F84" s="3" t="s">
        <v>29</v>
      </c>
      <c r="H84" s="29"/>
    </row>
    <row r="85" spans="1:11" s="4" customFormat="1" ht="19.5" customHeight="1" x14ac:dyDescent="0.2">
      <c r="B85" s="37">
        <f t="array" ref="B85:H85">DaysAndWeeks+DATE(CalendarYear,6,1)-WEEKDAY(DATE(CalendarYear,6,1),(WeekStart="Monday")+1)+22</f>
        <v>45824</v>
      </c>
      <c r="C85" s="5">
        <v>45825</v>
      </c>
      <c r="D85" s="5">
        <v>45826</v>
      </c>
      <c r="E85" s="5">
        <v>45827</v>
      </c>
      <c r="F85" s="5">
        <v>45828</v>
      </c>
      <c r="G85" s="5">
        <v>45829</v>
      </c>
      <c r="H85" s="38">
        <v>45830</v>
      </c>
    </row>
    <row r="86" spans="1:11" s="3" customFormat="1" ht="48" customHeight="1" x14ac:dyDescent="0.2">
      <c r="B86" s="39"/>
      <c r="C86" s="6"/>
      <c r="D86" s="53" t="s">
        <v>34</v>
      </c>
      <c r="E86" s="6"/>
      <c r="F86" s="6" t="s">
        <v>29</v>
      </c>
      <c r="G86" s="6"/>
      <c r="H86" s="40"/>
    </row>
    <row r="87" spans="1:11" s="4" customFormat="1" ht="19.5" customHeight="1" x14ac:dyDescent="0.2">
      <c r="B87" s="25">
        <f t="array" ref="B87:H87">DaysAndWeeks+DATE(CalendarYear,6,1)-WEEKDAY(DATE(CalendarYear,6,1),(WeekStart="Monday")+1)+29</f>
        <v>45831</v>
      </c>
      <c r="C87" s="26">
        <v>45832</v>
      </c>
      <c r="D87" s="26">
        <v>45833</v>
      </c>
      <c r="E87" s="26">
        <v>45834</v>
      </c>
      <c r="F87" s="26">
        <v>45835</v>
      </c>
      <c r="G87" s="26">
        <v>45836</v>
      </c>
      <c r="H87" s="27">
        <v>45837</v>
      </c>
    </row>
    <row r="88" spans="1:11" s="3" customFormat="1" ht="48" customHeight="1" x14ac:dyDescent="0.2">
      <c r="B88" s="28" t="s">
        <v>49</v>
      </c>
      <c r="D88" s="55"/>
      <c r="E88" s="3" t="s">
        <v>50</v>
      </c>
      <c r="F88" s="3" t="s">
        <v>30</v>
      </c>
      <c r="H88" s="29"/>
    </row>
    <row r="89" spans="1:11" s="4" customFormat="1" ht="19.5" customHeight="1" x14ac:dyDescent="0.2">
      <c r="B89" s="37">
        <f t="array" ref="B89:C89">DaysAndWeeks+DATE(CalendarYear,6,1)-WEEKDAY(DATE(CalendarYear,6,1),(WeekStart="Monday")+1)+36</f>
        <v>45838</v>
      </c>
      <c r="C89" s="5">
        <v>45839</v>
      </c>
      <c r="D89" s="76" t="s">
        <v>6</v>
      </c>
      <c r="E89" s="76"/>
      <c r="F89" s="76"/>
      <c r="G89" s="76"/>
      <c r="H89" s="77"/>
    </row>
    <row r="90" spans="1:11" s="3" customFormat="1" ht="48" customHeight="1" x14ac:dyDescent="0.2">
      <c r="B90" s="39"/>
      <c r="C90" s="6"/>
      <c r="D90" s="78"/>
      <c r="E90" s="78"/>
      <c r="F90" s="78"/>
      <c r="G90" s="78"/>
      <c r="H90" s="79"/>
    </row>
    <row r="91" spans="1:11" ht="15" thickBot="1" x14ac:dyDescent="0.25">
      <c r="B91" s="34"/>
      <c r="C91" s="35"/>
      <c r="D91" s="35"/>
      <c r="E91" s="35"/>
      <c r="F91" s="35"/>
      <c r="G91" s="35"/>
      <c r="H91" s="36"/>
    </row>
    <row r="92" spans="1:11" ht="55.15" customHeight="1" thickTop="1" x14ac:dyDescent="0.2">
      <c r="B92" s="80" t="str">
        <f>"Juli "&amp;CalendarYear</f>
        <v>Juli 2025</v>
      </c>
      <c r="C92" s="81"/>
      <c r="D92" s="81"/>
      <c r="E92" s="21"/>
      <c r="F92" s="21"/>
      <c r="G92" s="21"/>
      <c r="H92" s="22"/>
    </row>
    <row r="93" spans="1:11" s="2" customFormat="1" ht="19.5" customHeight="1" thickBot="1" x14ac:dyDescent="0.25">
      <c r="A93" s="1"/>
      <c r="B93" s="23" t="str">
        <f>IF(WeekStart="Sunday","Zondag","Maandag")</f>
        <v>Maandag</v>
      </c>
      <c r="C93" s="17" t="str">
        <f>IF(TEXT(C94,"dddd")="Monday","Maandag","Dinsdag")</f>
        <v>Dinsdag</v>
      </c>
      <c r="D93" s="17" t="str">
        <f>IF(TEXT(D94,"dddd")="Tuesday","Dinsdag","Woensdag")</f>
        <v>Woensdag</v>
      </c>
      <c r="E93" s="17" t="str">
        <f>IF(TEXT(E94,"dddd")="Wednesday","Woensdag","Donderdag")</f>
        <v>Donderdag</v>
      </c>
      <c r="F93" s="17" t="str">
        <f>IF(TEXT(F94,"dddd")="Thursday","Donderdag","Vrijdag")</f>
        <v>Vrijdag</v>
      </c>
      <c r="G93" s="17" t="str">
        <f>IF(TEXT(G94,"dddd")="Friday","Vrijdag","Zaterdag")</f>
        <v>Zaterdag</v>
      </c>
      <c r="H93" s="24" t="str">
        <f>IF(TEXT(H94,"dddd")="Saturday","Zaterdag","Zondag")</f>
        <v>Zondag</v>
      </c>
    </row>
    <row r="94" spans="1:11" s="4" customFormat="1" ht="19.5" customHeight="1" x14ac:dyDescent="0.2">
      <c r="B94" s="25">
        <f t="array" ref="B94:H94">DaysAndWeeks+DATE(CalendarYear,7,1)-WEEKDAY(DATE(CalendarYear,7,1),(WeekStart="Monday")+1)+1</f>
        <v>45838</v>
      </c>
      <c r="C94" s="26">
        <v>45839</v>
      </c>
      <c r="D94" s="26">
        <v>45840</v>
      </c>
      <c r="E94" s="26">
        <v>45841</v>
      </c>
      <c r="F94" s="26">
        <v>45842</v>
      </c>
      <c r="G94" s="26">
        <v>45843</v>
      </c>
      <c r="H94" s="27">
        <v>45844</v>
      </c>
    </row>
    <row r="95" spans="1:11" s="3" customFormat="1" ht="48" customHeight="1" x14ac:dyDescent="0.2">
      <c r="B95" s="28" t="s">
        <v>51</v>
      </c>
      <c r="C95" s="3" t="s">
        <v>31</v>
      </c>
      <c r="E95" s="3" t="s">
        <v>52</v>
      </c>
      <c r="F95" s="3" t="s">
        <v>32</v>
      </c>
      <c r="H95" s="29"/>
    </row>
    <row r="96" spans="1:11" s="4" customFormat="1" ht="19.5" customHeight="1" x14ac:dyDescent="0.2">
      <c r="B96" s="30">
        <f t="array" ref="B96:H96">DaysAndWeeks+DATE(CalendarYear,7,1)-WEEKDAY(DATE(CalendarYear,7,1),(WeekStart="Monday")+1)+8</f>
        <v>45845</v>
      </c>
      <c r="C96" s="11">
        <v>45846</v>
      </c>
      <c r="D96" s="11">
        <v>45847</v>
      </c>
      <c r="E96" s="11">
        <v>45848</v>
      </c>
      <c r="F96" s="11">
        <v>45849</v>
      </c>
      <c r="G96" s="11">
        <v>45850</v>
      </c>
      <c r="H96" s="31">
        <v>45851</v>
      </c>
    </row>
    <row r="97" spans="1:12" s="3" customFormat="1" ht="48" customHeight="1" x14ac:dyDescent="0.2">
      <c r="B97" s="32" t="s">
        <v>33</v>
      </c>
      <c r="C97" s="12" t="s">
        <v>33</v>
      </c>
      <c r="D97" s="12" t="s">
        <v>33</v>
      </c>
      <c r="E97" s="12" t="s">
        <v>33</v>
      </c>
      <c r="F97" s="12" t="s">
        <v>33</v>
      </c>
      <c r="G97" s="12" t="s">
        <v>33</v>
      </c>
      <c r="H97" s="33" t="s">
        <v>33</v>
      </c>
    </row>
    <row r="98" spans="1:12" s="4" customFormat="1" ht="19.5" customHeight="1" x14ac:dyDescent="0.2">
      <c r="B98" s="25">
        <f t="array" ref="B98:H98">DaysAndWeeks+DATE(CalendarYear,7,1)-WEEKDAY(DATE(CalendarYear,7,1),(WeekStart="Monday")+1)+15</f>
        <v>45852</v>
      </c>
      <c r="C98" s="26">
        <v>45853</v>
      </c>
      <c r="D98" s="26">
        <v>45854</v>
      </c>
      <c r="E98" s="26">
        <v>45855</v>
      </c>
      <c r="F98" s="26">
        <v>45856</v>
      </c>
      <c r="G98" s="26">
        <v>45857</v>
      </c>
      <c r="H98" s="27">
        <v>45858</v>
      </c>
    </row>
    <row r="99" spans="1:12" s="3" customFormat="1" ht="48" customHeight="1" x14ac:dyDescent="0.2">
      <c r="B99" s="28" t="s">
        <v>33</v>
      </c>
      <c r="C99" s="3" t="s">
        <v>33</v>
      </c>
      <c r="D99" s="3" t="s">
        <v>33</v>
      </c>
      <c r="E99" s="3" t="s">
        <v>33</v>
      </c>
      <c r="F99" s="3" t="s">
        <v>33</v>
      </c>
      <c r="G99" s="3" t="s">
        <v>33</v>
      </c>
      <c r="H99" s="29" t="s">
        <v>33</v>
      </c>
    </row>
    <row r="100" spans="1:12" s="4" customFormat="1" ht="19.5" customHeight="1" x14ac:dyDescent="0.2">
      <c r="B100" s="30">
        <f t="array" ref="B100:H100">DaysAndWeeks+DATE(CalendarYear,7,1)-WEEKDAY(DATE(CalendarYear,7,1),(WeekStart="Monday")+1)+22</f>
        <v>45859</v>
      </c>
      <c r="C100" s="11">
        <v>45860</v>
      </c>
      <c r="D100" s="11">
        <v>45861</v>
      </c>
      <c r="E100" s="11">
        <v>45862</v>
      </c>
      <c r="F100" s="11">
        <v>45863</v>
      </c>
      <c r="G100" s="11">
        <v>45864</v>
      </c>
      <c r="H100" s="31">
        <v>45865</v>
      </c>
    </row>
    <row r="101" spans="1:12" s="3" customFormat="1" ht="48" customHeight="1" x14ac:dyDescent="0.2">
      <c r="B101" s="32" t="s">
        <v>33</v>
      </c>
      <c r="C101" s="12" t="s">
        <v>33</v>
      </c>
      <c r="D101" s="12" t="s">
        <v>33</v>
      </c>
      <c r="E101" s="12" t="s">
        <v>33</v>
      </c>
      <c r="F101" s="12" t="s">
        <v>33</v>
      </c>
      <c r="G101" s="12" t="s">
        <v>33</v>
      </c>
      <c r="H101" s="33" t="s">
        <v>33</v>
      </c>
    </row>
    <row r="102" spans="1:12" s="4" customFormat="1" ht="19.5" customHeight="1" x14ac:dyDescent="0.2">
      <c r="B102" s="25">
        <f t="array" ref="B102:H102">DaysAndWeeks+DATE(CalendarYear,7,1)-WEEKDAY(DATE(CalendarYear,7,1),(WeekStart="Monday")+1)+29</f>
        <v>45866</v>
      </c>
      <c r="C102" s="26">
        <v>45867</v>
      </c>
      <c r="D102" s="26">
        <v>45868</v>
      </c>
      <c r="E102" s="26">
        <v>45869</v>
      </c>
      <c r="F102" s="26">
        <v>45870</v>
      </c>
      <c r="G102" s="26">
        <v>45871</v>
      </c>
      <c r="H102" s="27">
        <v>45872</v>
      </c>
    </row>
    <row r="103" spans="1:12" s="3" customFormat="1" ht="48" customHeight="1" x14ac:dyDescent="0.2">
      <c r="B103" s="28" t="s">
        <v>33</v>
      </c>
      <c r="C103" s="3" t="s">
        <v>33</v>
      </c>
      <c r="D103" s="3" t="s">
        <v>33</v>
      </c>
      <c r="E103" s="3" t="s">
        <v>33</v>
      </c>
      <c r="F103" s="3" t="s">
        <v>33</v>
      </c>
      <c r="G103" s="3" t="s">
        <v>33</v>
      </c>
      <c r="H103" s="29" t="s">
        <v>33</v>
      </c>
    </row>
    <row r="104" spans="1:12" s="4" customFormat="1" ht="19.5" customHeight="1" x14ac:dyDescent="0.2">
      <c r="B104" s="30">
        <f t="array" ref="B104:C104">DaysAndWeeks+DATE(CalendarYear,7,1)-WEEKDAY(DATE(CalendarYear,7,1),(WeekStart="Monday")+1)+36</f>
        <v>45873</v>
      </c>
      <c r="C104" s="11">
        <v>45874</v>
      </c>
      <c r="D104" s="72" t="s">
        <v>6</v>
      </c>
      <c r="E104" s="72"/>
      <c r="F104" s="72"/>
      <c r="G104" s="72"/>
      <c r="H104" s="73"/>
    </row>
    <row r="105" spans="1:12" s="3" customFormat="1" ht="48" customHeight="1" x14ac:dyDescent="0.2">
      <c r="B105" s="32"/>
      <c r="C105" s="12"/>
      <c r="D105" s="74"/>
      <c r="E105" s="74"/>
      <c r="F105" s="74"/>
      <c r="G105" s="74"/>
      <c r="H105" s="75"/>
    </row>
    <row r="106" spans="1:12" ht="15" thickBot="1" x14ac:dyDescent="0.25">
      <c r="B106" s="34"/>
      <c r="C106" s="35"/>
      <c r="D106" s="35"/>
      <c r="E106" s="35"/>
      <c r="F106" s="35"/>
      <c r="G106" s="35"/>
      <c r="H106" s="36"/>
    </row>
    <row r="107" spans="1:12" ht="55.15" customHeight="1" thickTop="1" x14ac:dyDescent="0.2">
      <c r="B107" s="70" t="str">
        <f>"Augustus "&amp;CalendarYear</f>
        <v>Augustus 2025</v>
      </c>
      <c r="C107" s="71"/>
      <c r="D107" s="71"/>
      <c r="E107" s="21"/>
      <c r="F107" s="21"/>
      <c r="G107" s="21"/>
      <c r="H107" s="22"/>
    </row>
    <row r="108" spans="1:12" s="2" customFormat="1" ht="19.5" customHeight="1" thickBot="1" x14ac:dyDescent="0.25">
      <c r="A108" s="1"/>
      <c r="B108" s="23" t="str">
        <f>IF(WeekStart="Sunday","Zondag","Maandag")</f>
        <v>Maandag</v>
      </c>
      <c r="C108" s="17" t="str">
        <f>IF(TEXT(C109,"dddd")="Monday","Maandag","Dinsdag")</f>
        <v>Dinsdag</v>
      </c>
      <c r="D108" s="17" t="str">
        <f>IF(TEXT(D109,"dddd")="Tuesday","Dinsdag","Woensdag")</f>
        <v>Woensdag</v>
      </c>
      <c r="E108" s="17" t="str">
        <f>IF(TEXT(E109,"dddd")="Wednesday","Woensdag","Donderdag")</f>
        <v>Donderdag</v>
      </c>
      <c r="F108" s="17" t="str">
        <f>IF(TEXT(F109,"dddd")="Thursday","Donderdag","Vrijdag")</f>
        <v>Vrijdag</v>
      </c>
      <c r="G108" s="17" t="str">
        <f>IF(TEXT(G109,"dddd")="Friday","Vrijdag","Zaterdag")</f>
        <v>Zaterdag</v>
      </c>
      <c r="H108" s="24" t="str">
        <f>IF(TEXT(H109,"dddd")="Saturday","Zaterdag","Zondag")</f>
        <v>Zondag</v>
      </c>
      <c r="K108" s="56"/>
      <c r="L108" s="56"/>
    </row>
    <row r="109" spans="1:12" s="4" customFormat="1" ht="19.5" customHeight="1" x14ac:dyDescent="0.2">
      <c r="B109" s="25">
        <f t="array" ref="B109:H109">DaysAndWeeks+DATE(CalendarYear,8,1)-WEEKDAY(DATE(CalendarYear,8,1),(WeekStart="Monday")+1)+1</f>
        <v>45866</v>
      </c>
      <c r="C109" s="26">
        <v>45867</v>
      </c>
      <c r="D109" s="26">
        <v>45868</v>
      </c>
      <c r="E109" s="26">
        <v>45869</v>
      </c>
      <c r="F109" s="26">
        <v>45870</v>
      </c>
      <c r="G109" s="26">
        <v>45871</v>
      </c>
      <c r="H109" s="27">
        <v>45872</v>
      </c>
      <c r="K109" s="19"/>
      <c r="L109" s="19"/>
    </row>
    <row r="110" spans="1:12" s="3" customFormat="1" ht="48" customHeight="1" x14ac:dyDescent="0.2">
      <c r="B110" s="28"/>
      <c r="H110" s="29"/>
      <c r="K110" s="20"/>
      <c r="L110" s="20"/>
    </row>
    <row r="111" spans="1:12" s="4" customFormat="1" ht="19.5" customHeight="1" x14ac:dyDescent="0.2">
      <c r="B111" s="37">
        <f t="array" ref="B111:H111">DaysAndWeeks+DATE(CalendarYear,8,1)-WEEKDAY(DATE(CalendarYear,8,1),(WeekStart="Monday")+1)+8</f>
        <v>45873</v>
      </c>
      <c r="C111" s="5">
        <v>45874</v>
      </c>
      <c r="D111" s="5">
        <v>45875</v>
      </c>
      <c r="E111" s="5">
        <v>45876</v>
      </c>
      <c r="F111" s="5">
        <v>45877</v>
      </c>
      <c r="G111" s="5">
        <v>45878</v>
      </c>
      <c r="H111" s="38">
        <v>45879</v>
      </c>
      <c r="K111" s="20"/>
    </row>
    <row r="112" spans="1:12" s="3" customFormat="1" ht="48" customHeight="1" x14ac:dyDescent="0.2">
      <c r="B112" s="39" t="s">
        <v>33</v>
      </c>
      <c r="C112" s="6" t="s">
        <v>33</v>
      </c>
      <c r="D112" s="6" t="s">
        <v>33</v>
      </c>
      <c r="E112" s="6" t="s">
        <v>33</v>
      </c>
      <c r="F112" s="6" t="s">
        <v>33</v>
      </c>
      <c r="G112" s="6" t="s">
        <v>33</v>
      </c>
      <c r="H112" s="40" t="s">
        <v>33</v>
      </c>
      <c r="K112" s="18"/>
    </row>
    <row r="113" spans="2:8" s="4" customFormat="1" ht="19.5" customHeight="1" x14ac:dyDescent="0.2">
      <c r="B113" s="25">
        <f t="array" ref="B113:H113">DaysAndWeeks+DATE(CalendarYear,8,1)-WEEKDAY(DATE(CalendarYear,8,1),(WeekStart="Monday")+1)+15</f>
        <v>45880</v>
      </c>
      <c r="C113" s="26">
        <v>45881</v>
      </c>
      <c r="D113" s="26">
        <v>45882</v>
      </c>
      <c r="E113" s="26">
        <v>45883</v>
      </c>
      <c r="F113" s="26">
        <v>45884</v>
      </c>
      <c r="G113" s="26">
        <v>45885</v>
      </c>
      <c r="H113" s="27">
        <v>45886</v>
      </c>
    </row>
    <row r="114" spans="2:8" s="3" customFormat="1" ht="48" customHeight="1" x14ac:dyDescent="0.2">
      <c r="B114" s="28" t="s">
        <v>33</v>
      </c>
      <c r="C114" s="3" t="s">
        <v>33</v>
      </c>
      <c r="D114" s="3" t="s">
        <v>33</v>
      </c>
      <c r="E114" s="3" t="s">
        <v>34</v>
      </c>
      <c r="F114" s="3" t="s">
        <v>33</v>
      </c>
      <c r="G114" s="3" t="s">
        <v>33</v>
      </c>
      <c r="H114" s="29" t="s">
        <v>33</v>
      </c>
    </row>
    <row r="115" spans="2:8" s="4" customFormat="1" ht="19.5" customHeight="1" x14ac:dyDescent="0.2">
      <c r="B115" s="37">
        <f t="array" ref="B115:H115">DaysAndWeeks+DATE(CalendarYear,8,1)-WEEKDAY(DATE(CalendarYear,8,1),(WeekStart="Monday")+1)+22</f>
        <v>45887</v>
      </c>
      <c r="C115" s="5">
        <v>45888</v>
      </c>
      <c r="D115" s="5">
        <v>45889</v>
      </c>
      <c r="E115" s="5">
        <v>45890</v>
      </c>
      <c r="F115" s="5">
        <v>45891</v>
      </c>
      <c r="G115" s="5">
        <v>45892</v>
      </c>
      <c r="H115" s="38">
        <v>45893</v>
      </c>
    </row>
    <row r="116" spans="2:8" s="3" customFormat="1" ht="48" customHeight="1" x14ac:dyDescent="0.2">
      <c r="B116" s="39" t="s">
        <v>35</v>
      </c>
      <c r="C116" s="6"/>
      <c r="D116" s="6"/>
      <c r="E116" s="6"/>
      <c r="F116" s="6"/>
      <c r="G116" s="6"/>
      <c r="H116" s="40"/>
    </row>
    <row r="117" spans="2:8" s="4" customFormat="1" ht="19.5" customHeight="1" x14ac:dyDescent="0.2">
      <c r="B117" s="25">
        <f t="array" ref="B117:H117">DaysAndWeeks+DATE(CalendarYear,8,1)-WEEKDAY(DATE(CalendarYear,8,1),(WeekStart="Monday")+1)+29</f>
        <v>45894</v>
      </c>
      <c r="C117" s="26">
        <v>45895</v>
      </c>
      <c r="D117" s="26">
        <v>45896</v>
      </c>
      <c r="E117" s="26">
        <v>45897</v>
      </c>
      <c r="F117" s="26">
        <v>45898</v>
      </c>
      <c r="G117" s="26">
        <v>45899</v>
      </c>
      <c r="H117" s="27">
        <v>45900</v>
      </c>
    </row>
    <row r="118" spans="2:8" s="3" customFormat="1" ht="48" customHeight="1" x14ac:dyDescent="0.2">
      <c r="B118" s="28"/>
      <c r="H118" s="29"/>
    </row>
    <row r="119" spans="2:8" s="4" customFormat="1" ht="19.5" customHeight="1" x14ac:dyDescent="0.2">
      <c r="B119" s="37">
        <f t="array" ref="B119:C119">DaysAndWeeks+DATE(CalendarYear,8,1)-WEEKDAY(DATE(CalendarYear,8,1),(WeekStart="Monday")+1)+36</f>
        <v>45901</v>
      </c>
      <c r="C119" s="5">
        <v>45902</v>
      </c>
      <c r="D119" s="76" t="s">
        <v>6</v>
      </c>
      <c r="E119" s="76"/>
      <c r="F119" s="76"/>
      <c r="G119" s="76"/>
      <c r="H119" s="77"/>
    </row>
    <row r="120" spans="2:8" s="3" customFormat="1" ht="48" customHeight="1" x14ac:dyDescent="0.2">
      <c r="B120" s="39"/>
      <c r="C120" s="6"/>
      <c r="D120" s="78"/>
      <c r="E120" s="78"/>
      <c r="F120" s="78"/>
      <c r="G120" s="78"/>
      <c r="H120" s="79"/>
    </row>
    <row r="121" spans="2:8" ht="15" thickBot="1" x14ac:dyDescent="0.25">
      <c r="B121" s="34"/>
      <c r="C121" s="35"/>
      <c r="D121" s="35"/>
      <c r="E121" s="35"/>
      <c r="F121" s="35"/>
      <c r="G121" s="35"/>
      <c r="H121" s="36"/>
    </row>
    <row r="122" spans="2:8" ht="15" thickTop="1" x14ac:dyDescent="0.2"/>
  </sheetData>
  <mergeCells count="29">
    <mergeCell ref="B107:D107"/>
    <mergeCell ref="D119:H119"/>
    <mergeCell ref="D120:H120"/>
    <mergeCell ref="K108:L108"/>
    <mergeCell ref="D90:H90"/>
    <mergeCell ref="K78:L78"/>
    <mergeCell ref="B92:D92"/>
    <mergeCell ref="D104:H104"/>
    <mergeCell ref="D105:H105"/>
    <mergeCell ref="B62:D62"/>
    <mergeCell ref="D74:H74"/>
    <mergeCell ref="D75:H75"/>
    <mergeCell ref="B77:D77"/>
    <mergeCell ref="D89:H89"/>
    <mergeCell ref="D45:H45"/>
    <mergeCell ref="B47:D47"/>
    <mergeCell ref="D59:H59"/>
    <mergeCell ref="D60:H60"/>
    <mergeCell ref="K48:L48"/>
    <mergeCell ref="D29:H29"/>
    <mergeCell ref="D30:H30"/>
    <mergeCell ref="K18:L18"/>
    <mergeCell ref="B32:D32"/>
    <mergeCell ref="D44:H44"/>
    <mergeCell ref="B2:D2"/>
    <mergeCell ref="D14:H14"/>
    <mergeCell ref="D15:H15"/>
    <mergeCell ref="K3:L3"/>
    <mergeCell ref="B17:D17"/>
  </mergeCells>
  <phoneticPr fontId="1" type="noConversion"/>
  <conditionalFormatting sqref="B4:G4">
    <cfRule type="expression" dxfId="15" priority="54">
      <formula>DAY(B4)&gt;8</formula>
    </cfRule>
  </conditionalFormatting>
  <conditionalFormatting sqref="B19:G19">
    <cfRule type="expression" dxfId="14" priority="28">
      <formula>DAY(B19)&gt;8</formula>
    </cfRule>
  </conditionalFormatting>
  <conditionalFormatting sqref="B34:G34">
    <cfRule type="expression" dxfId="13" priority="14">
      <formula>DAY(B34)&gt;8</formula>
    </cfRule>
  </conditionalFormatting>
  <conditionalFormatting sqref="B49:G49">
    <cfRule type="expression" dxfId="12" priority="20">
      <formula>DAY(B49)&gt;8</formula>
    </cfRule>
  </conditionalFormatting>
  <conditionalFormatting sqref="B64:G64">
    <cfRule type="expression" dxfId="11" priority="16">
      <formula>DAY(B64)&gt;8</formula>
    </cfRule>
  </conditionalFormatting>
  <conditionalFormatting sqref="B79:G79">
    <cfRule type="expression" dxfId="10" priority="9">
      <formula>DAY(B79)&gt;8</formula>
    </cfRule>
  </conditionalFormatting>
  <conditionalFormatting sqref="B94:G94">
    <cfRule type="expression" dxfId="9" priority="5">
      <formula>DAY(B94)&gt;8</formula>
    </cfRule>
  </conditionalFormatting>
  <conditionalFormatting sqref="B109:G109">
    <cfRule type="expression" dxfId="8" priority="1">
      <formula>DAY(B109)&gt;8</formula>
    </cfRule>
  </conditionalFormatting>
  <conditionalFormatting sqref="B12:H12 B14:C14">
    <cfRule type="expression" dxfId="7" priority="13">
      <formula>AND(DAY(B12)&gt;=1,DAY(B12)&lt;=15)</formula>
    </cfRule>
  </conditionalFormatting>
  <conditionalFormatting sqref="B27:H27 B29:C29">
    <cfRule type="expression" dxfId="6" priority="29">
      <formula>AND(DAY(B27)&gt;=1,DAY(B27)&lt;=15)</formula>
    </cfRule>
  </conditionalFormatting>
  <conditionalFormatting sqref="B42:H42 B44:C44">
    <cfRule type="expression" dxfId="5" priority="15">
      <formula>AND(DAY(B42)&gt;=1,DAY(B42)&lt;=15)</formula>
    </cfRule>
  </conditionalFormatting>
  <conditionalFormatting sqref="B57:H57 B59:C59">
    <cfRule type="expression" dxfId="4" priority="21">
      <formula>AND(DAY(B57)&gt;=1,DAY(B57)&lt;=15)</formula>
    </cfRule>
  </conditionalFormatting>
  <conditionalFormatting sqref="B72:H72 B74:C74">
    <cfRule type="expression" dxfId="3" priority="17">
      <formula>AND(DAY(B72)&gt;=1,DAY(B72)&lt;=15)</formula>
    </cfRule>
  </conditionalFormatting>
  <conditionalFormatting sqref="B87:H87 B89:C89">
    <cfRule type="expression" dxfId="2" priority="10">
      <formula>AND(DAY(B87)&gt;=1,DAY(B87)&lt;=15)</formula>
    </cfRule>
  </conditionalFormatting>
  <conditionalFormatting sqref="B102:H102 B104:C104">
    <cfRule type="expression" dxfId="1" priority="6">
      <formula>AND(DAY(B102)&gt;=1,DAY(B102)&lt;=15)</formula>
    </cfRule>
  </conditionalFormatting>
  <conditionalFormatting sqref="B117:H117 B119:C119">
    <cfRule type="expression" dxfId="0" priority="2">
      <formula>AND(DAY(B117)&gt;=1,DAY(B117)&lt;=15)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L5" xr:uid="{00000000-0002-0000-0000-000000000000}">
      <formula1>"Sunday, Monday"</formula1>
    </dataValidation>
    <dataValidation allowBlank="1" showInputMessage="1" showErrorMessage="1" prompt="Create a custom one-month calendar in this workbook. Customize year and starting day of the week for all months with this January worksheet. Each month is on a separate worksheet." sqref="A1" xr:uid="{00000000-0002-0000-0000-000001000000}"/>
    <dataValidation allowBlank="1" showInputMessage="1" showErrorMessage="1" prompt="Enter year in cell below" sqref="K4" xr:uid="{00000000-0002-0000-0000-000002000000}"/>
    <dataValidation allowBlank="1" showInputMessage="1" showErrorMessage="1" prompt="Select week start day in cell below" sqref="L4" xr:uid="{00000000-0002-0000-0000-000003000000}"/>
    <dataValidation allowBlank="1" showInputMessage="1" showErrorMessage="1" prompt="Enter year in this cell" sqref="K5" xr:uid="{00000000-0002-0000-0000-000004000000}"/>
    <dataValidation allowBlank="1" showInputMessage="1" showErrorMessage="1" prompt="This row contains weekday names for this calendar. This cell contains the starting day of the week. To change week start day, enter a new weekday in cell L5, in this worksheet." sqref="B3 B18 B33 B48 B63 B78 B93 B108" xr:uid="{00000000-0002-0000-0000-000005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 B19 B34 B49 B64 B79 B94 B109" xr:uid="{00000000-0002-0000-0000-000006000000}"/>
    <dataValidation allowBlank="1" showInputMessage="1" showErrorMessage="1" prompt="The year in this cell is automatically updated based on the year entered in cell K5. Calendar below has dates for previous and next month with lighter font shade." sqref="B2:D2" xr:uid="{00000000-0002-0000-0000-000007000000}"/>
    <dataValidation allowBlank="1" showInputMessage="1" showErrorMessage="1" prompt="Automatically determined weekday" sqref="C3:H3 C18:H18 C33:H33 C48:H48 C63:H63 C78:H78 C93:H93 C108:H108" xr:uid="{00000000-0002-0000-0000-000008000000}"/>
    <dataValidation allowBlank="1" showInputMessage="1" showErrorMessage="1" prompt="This row &amp; rows 7, 9, 11, 13, &amp; 15 are cells for entering daily notes related to the calendar day in the cell above." sqref="B5 B20 B35 B50 B65 B80 B95 B110" xr:uid="{00000000-0002-0000-0000-000009000000}"/>
    <dataValidation allowBlank="1" showInputMessage="1" prompt="Enter monthly Notes in this cell" sqref="D15:H15 D30:H30 D45:H45 D60:H60 D75:H75 D90:H90 D105:H105 D120:H120" xr:uid="{00000000-0002-0000-0000-00000A000000}"/>
    <dataValidation allowBlank="1" showInputMessage="1" prompt="Enter monthly Notes in cell below" sqref="D14:H14 D29:H29 D44:H44 D59:H59 D74:H74 D89:H89 D104:H104 D119:H119" xr:uid="{00000000-0002-0000-0000-00000B000000}"/>
    <dataValidation allowBlank="1" showInputMessage="1" showErrorMessage="1" prompt="Enter year and select calendar start day in cells below. These Calendar Settings cells will not print" sqref="K3" xr:uid="{00000000-0002-0000-0000-00000C000000}"/>
    <dataValidation allowBlank="1" showInputMessage="1" showErrorMessage="1" prompt="The year in this cell is automatically updated based on year entered in January worksheet. Calendar below has dates for previous and next month with lighter font shade" sqref="B17:D17 B32:D32 B47:D47 B62:D62 B77:D77 B92:D92 B107:D107" xr:uid="{70089552-4617-4B3F-9C5E-898B766E688F}"/>
  </dataValidations>
  <printOptions horizontalCentered="1"/>
  <pageMargins left="0.23622047244094491" right="0.23622047244094491" top="0.31496062992125984" bottom="0.31496062992125984" header="0.31496062992125984" footer="0.31496062992125984"/>
  <pageSetup fitToHeight="0" orientation="landscape" r:id="rId1"/>
  <headerFooter differentFirst="1"/>
  <rowBreaks count="7" manualBreakCount="7">
    <brk id="16" min="1" max="7" man="1"/>
    <brk id="31" min="1" max="7" man="1"/>
    <brk id="46" min="1" max="7" man="1"/>
    <brk id="61" min="1" max="7" man="1"/>
    <brk id="76" min="1" max="7" man="1"/>
    <brk id="91" min="1" max="7" man="1"/>
    <brk id="106" min="1" max="7" man="1"/>
  </rowBreaks>
  <colBreaks count="2" manualBreakCount="2">
    <brk id="1" max="1048575" man="1"/>
    <brk id="4" max="1048575" man="1"/>
  </col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1c9f253-0ce8-496c-b9de-f5bfc25a6c28" xsi:nil="true"/>
    <lcf76f155ced4ddcb4097134ff3c332f xmlns="5c145965-b947-4666-8dc1-bcf49c1f4f0d">
      <Terms xmlns="http://schemas.microsoft.com/office/infopath/2007/PartnerControls"/>
    </lcf76f155ced4ddcb4097134ff3c332f>
    <SharedWithUsers xmlns="31c9f253-0ce8-496c-b9de-f5bfc25a6c28">
      <UserInfo>
        <DisplayName>Jelle Gubbels</DisplayName>
        <AccountId>274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ABB6BE846D1F41A518065EA6971DC1" ma:contentTypeVersion="18" ma:contentTypeDescription="Een nieuw document maken." ma:contentTypeScope="" ma:versionID="41b8dcd36f28696f839de6c36473b127">
  <xsd:schema xmlns:xsd="http://www.w3.org/2001/XMLSchema" xmlns:xs="http://www.w3.org/2001/XMLSchema" xmlns:p="http://schemas.microsoft.com/office/2006/metadata/properties" xmlns:ns2="5c145965-b947-4666-8dc1-bcf49c1f4f0d" xmlns:ns3="31c9f253-0ce8-496c-b9de-f5bfc25a6c28" targetNamespace="http://schemas.microsoft.com/office/2006/metadata/properties" ma:root="true" ma:fieldsID="4e37579cbc11243a78988a232f0bb620" ns2:_="" ns3:_="">
    <xsd:import namespace="5c145965-b947-4666-8dc1-bcf49c1f4f0d"/>
    <xsd:import namespace="31c9f253-0ce8-496c-b9de-f5bfc25a6c2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145965-b947-4666-8dc1-bcf49c1f4f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684d8d25-6df7-4375-bbc4-d5aa2784e05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c9f253-0ce8-496c-b9de-f5bfc25a6c2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a8a9af5-3fd0-45b7-ba56-23fae1bf1256}" ma:internalName="TaxCatchAll" ma:showField="CatchAllData" ma:web="31c9f253-0ce8-496c-b9de-f5bfc25a6c2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BBF35B-D973-4D80-8E42-D1110B44F123}">
  <ds:schemaRefs>
    <ds:schemaRef ds:uri="http://schemas.microsoft.com/office/2006/metadata/properties"/>
    <ds:schemaRef ds:uri="http://schemas.microsoft.com/office/infopath/2007/PartnerControls"/>
    <ds:schemaRef ds:uri="31c9f253-0ce8-496c-b9de-f5bfc25a6c28"/>
    <ds:schemaRef ds:uri="5c145965-b947-4666-8dc1-bcf49c1f4f0d"/>
  </ds:schemaRefs>
</ds:datastoreItem>
</file>

<file path=customXml/itemProps2.xml><?xml version="1.0" encoding="utf-8"?>
<ds:datastoreItem xmlns:ds="http://schemas.openxmlformats.org/officeDocument/2006/customXml" ds:itemID="{6ADDF96E-581D-4634-91C6-F806C27840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7FB3EA-63BE-495A-8B9F-7D86C285FD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145965-b947-4666-8dc1-bcf49c1f4f0d"/>
    <ds:schemaRef ds:uri="31c9f253-0ce8-496c-b9de-f5bfc25a6c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TM34128371</Template>
  <Application>Microsoft Excel</Application>
  <DocSecurity>0</DocSecurity>
  <ScaleCrop>false</ScaleCrop>
  <HeadingPairs>
    <vt:vector size="6" baseType="variant">
      <vt:variant>
        <vt:lpstr>Werkbladen</vt:lpstr>
      </vt:variant>
      <vt:variant>
        <vt:i4>2</vt:i4>
      </vt:variant>
      <vt:variant>
        <vt:lpstr>Grafieken</vt:lpstr>
      </vt:variant>
      <vt:variant>
        <vt:i4>1</vt:i4>
      </vt:variant>
      <vt:variant>
        <vt:lpstr>Benoemde bereiken</vt:lpstr>
      </vt:variant>
      <vt:variant>
        <vt:i4>14</vt:i4>
      </vt:variant>
    </vt:vector>
  </HeadingPairs>
  <TitlesOfParts>
    <vt:vector size="17" baseType="lpstr">
      <vt:lpstr>2024</vt:lpstr>
      <vt:lpstr>2025</vt:lpstr>
      <vt:lpstr>Grafiek1</vt:lpstr>
      <vt:lpstr>'2024'!Afdrukbereik</vt:lpstr>
      <vt:lpstr>'2025'!Afdrukbereik</vt:lpstr>
      <vt:lpstr>'2024'!CalendarYear</vt:lpstr>
      <vt:lpstr>CalendarYear</vt:lpstr>
      <vt:lpstr>'2024'!CalendarYear1</vt:lpstr>
      <vt:lpstr>CalendarYear1</vt:lpstr>
      <vt:lpstr>'2024'!ColumnTitleRegion1..H12.1</vt:lpstr>
      <vt:lpstr>ColumnTitleRegion1..H12.1</vt:lpstr>
      <vt:lpstr>'2024'!ColumnTitleRegion2..C14.1</vt:lpstr>
      <vt:lpstr>ColumnTitleRegion2..C14.1</vt:lpstr>
      <vt:lpstr>'2024'!RowTitleRegion1..K3</vt:lpstr>
      <vt:lpstr>RowTitleRegion1..K3</vt:lpstr>
      <vt:lpstr>'2024'!WeekStart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2022-12-28T23:53:21Z</dcterms:created>
  <dcterms:modified xsi:type="dcterms:W3CDTF">2024-07-05T09:52:54Z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0x010100C9ABB6BE846D1F41A518065EA6971DC1</vt:lpwstr>
  </property>
  <property fmtid="{D5CDD505-2E9C-101B-9397-08002B2CF9AE}" pid="3" name="MediaServiceImageTags">
    <vt:lpwstr/>
  </property>
</Properties>
</file>